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Wolf\Desktop\"/>
    </mc:Choice>
  </mc:AlternateContent>
  <xr:revisionPtr revIDLastSave="0" documentId="8_{EF008E54-5194-462E-8A08-4489813D0665}" xr6:coauthVersionLast="47" xr6:coauthVersionMax="47" xr10:uidLastSave="{00000000-0000-0000-0000-000000000000}"/>
  <bookViews>
    <workbookView xWindow="-96" yWindow="-96" windowWidth="23232" windowHeight="12432" activeTab="1" xr2:uid="{00000000-000D-0000-FFFF-FFFF00000000}"/>
  </bookViews>
  <sheets>
    <sheet name="Auswertung" sheetId="1" r:id="rId1"/>
    <sheet name="Eingabe Rennplan" sheetId="2" r:id="rId2"/>
    <sheet name="Tabelle3" sheetId="3" r:id="rId3"/>
    <sheet name="Druckläufe" sheetId="4" r:id="rId4"/>
    <sheet name="Druckfinale" sheetId="5" r:id="rId5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9" i="5" l="1"/>
  <c r="G29" i="5"/>
  <c r="C29" i="5"/>
  <c r="I23" i="5"/>
  <c r="C23" i="5"/>
  <c r="C22" i="5"/>
  <c r="M21" i="5"/>
  <c r="I21" i="5"/>
  <c r="M20" i="5"/>
  <c r="I20" i="5"/>
  <c r="M19" i="5"/>
  <c r="I19" i="5"/>
  <c r="G19" i="5"/>
  <c r="C19" i="5"/>
  <c r="M18" i="5"/>
  <c r="I18" i="5"/>
  <c r="G18" i="5"/>
  <c r="C18" i="5"/>
  <c r="M17" i="5"/>
  <c r="I17" i="5"/>
  <c r="G17" i="5"/>
  <c r="C17" i="5"/>
  <c r="M16" i="5"/>
  <c r="I16" i="5"/>
  <c r="G16" i="5"/>
  <c r="C16" i="5"/>
  <c r="M15" i="5"/>
  <c r="K15" i="5"/>
  <c r="J15" i="5"/>
  <c r="G15" i="5"/>
  <c r="E15" i="5"/>
  <c r="D15" i="5"/>
  <c r="M13" i="5"/>
  <c r="I13" i="5"/>
  <c r="G13" i="5"/>
  <c r="C13" i="5"/>
  <c r="M12" i="5"/>
  <c r="I12" i="5"/>
  <c r="G12" i="5"/>
  <c r="C12" i="5"/>
  <c r="M11" i="5"/>
  <c r="I11" i="5"/>
  <c r="G11" i="5"/>
  <c r="C11" i="5"/>
  <c r="M10" i="5"/>
  <c r="I10" i="5"/>
  <c r="G10" i="5"/>
  <c r="C10" i="5"/>
  <c r="M9" i="5"/>
  <c r="K9" i="5"/>
  <c r="J9" i="5"/>
  <c r="G9" i="5"/>
  <c r="E9" i="5"/>
  <c r="D9" i="5"/>
  <c r="M7" i="5"/>
  <c r="I7" i="5"/>
  <c r="G7" i="5"/>
  <c r="C7" i="5"/>
  <c r="M6" i="5"/>
  <c r="I6" i="5"/>
  <c r="G6" i="5"/>
  <c r="C6" i="5"/>
  <c r="M5" i="5"/>
  <c r="I5" i="5"/>
  <c r="G5" i="5"/>
  <c r="C5" i="5"/>
  <c r="M4" i="5"/>
  <c r="I4" i="5"/>
  <c r="G4" i="5"/>
  <c r="C4" i="5"/>
  <c r="M3" i="5"/>
  <c r="K3" i="5"/>
  <c r="J3" i="5"/>
  <c r="G3" i="5"/>
  <c r="E3" i="5"/>
  <c r="D3" i="5"/>
  <c r="H2" i="5"/>
  <c r="G51" i="4"/>
  <c r="C51" i="4"/>
  <c r="G50" i="4"/>
  <c r="C50" i="4"/>
  <c r="G49" i="4"/>
  <c r="C49" i="4"/>
  <c r="G48" i="4"/>
  <c r="C48" i="4"/>
  <c r="G47" i="4"/>
  <c r="E47" i="4"/>
  <c r="D47" i="4"/>
  <c r="M45" i="4"/>
  <c r="I45" i="4"/>
  <c r="G45" i="4"/>
  <c r="C45" i="4"/>
  <c r="M44" i="4"/>
  <c r="I44" i="4"/>
  <c r="G44" i="4"/>
  <c r="C44" i="4"/>
  <c r="M43" i="4"/>
  <c r="I43" i="4"/>
  <c r="G43" i="4"/>
  <c r="C43" i="4"/>
  <c r="M42" i="4"/>
  <c r="I42" i="4"/>
  <c r="G42" i="4"/>
  <c r="C42" i="4"/>
  <c r="M41" i="4"/>
  <c r="K41" i="4"/>
  <c r="J41" i="4"/>
  <c r="G41" i="4"/>
  <c r="E41" i="4"/>
  <c r="D41" i="4"/>
  <c r="M39" i="4"/>
  <c r="I39" i="4"/>
  <c r="G39" i="4"/>
  <c r="C39" i="4"/>
  <c r="M38" i="4"/>
  <c r="I38" i="4"/>
  <c r="G38" i="4"/>
  <c r="C38" i="4"/>
  <c r="M37" i="4"/>
  <c r="I37" i="4"/>
  <c r="G37" i="4"/>
  <c r="C37" i="4"/>
  <c r="M36" i="4"/>
  <c r="I36" i="4"/>
  <c r="G36" i="4"/>
  <c r="C36" i="4"/>
  <c r="M35" i="4"/>
  <c r="K35" i="4"/>
  <c r="J35" i="4"/>
  <c r="G35" i="4"/>
  <c r="E35" i="4"/>
  <c r="D35" i="4"/>
  <c r="M33" i="4"/>
  <c r="I33" i="4"/>
  <c r="G33" i="4"/>
  <c r="C33" i="4"/>
  <c r="M32" i="4"/>
  <c r="I32" i="4"/>
  <c r="G32" i="4"/>
  <c r="C32" i="4"/>
  <c r="M31" i="4"/>
  <c r="I31" i="4"/>
  <c r="G31" i="4"/>
  <c r="C31" i="4"/>
  <c r="M30" i="4"/>
  <c r="I30" i="4"/>
  <c r="D30" i="4"/>
  <c r="C30" i="4"/>
  <c r="M29" i="4"/>
  <c r="K29" i="4"/>
  <c r="J29" i="4"/>
  <c r="G29" i="4"/>
  <c r="E29" i="4"/>
  <c r="D29" i="4"/>
  <c r="H28" i="4"/>
  <c r="D26" i="4"/>
  <c r="C26" i="4"/>
  <c r="D25" i="4"/>
  <c r="C25" i="4"/>
  <c r="D24" i="4"/>
  <c r="C24" i="4"/>
  <c r="D23" i="4"/>
  <c r="C23" i="4"/>
  <c r="G22" i="4"/>
  <c r="E22" i="4"/>
  <c r="D22" i="4"/>
  <c r="J20" i="4"/>
  <c r="I20" i="4"/>
  <c r="D20" i="4"/>
  <c r="C20" i="4"/>
  <c r="J19" i="4"/>
  <c r="I19" i="4"/>
  <c r="D19" i="4"/>
  <c r="C19" i="4"/>
  <c r="J18" i="4"/>
  <c r="I18" i="4"/>
  <c r="D18" i="4"/>
  <c r="C18" i="4"/>
  <c r="J17" i="4"/>
  <c r="I17" i="4"/>
  <c r="D17" i="4"/>
  <c r="C17" i="4"/>
  <c r="M16" i="4"/>
  <c r="K16" i="4"/>
  <c r="J16" i="4"/>
  <c r="G16" i="4"/>
  <c r="E16" i="4"/>
  <c r="D16" i="4"/>
  <c r="J14" i="4"/>
  <c r="I14" i="4"/>
  <c r="D14" i="4"/>
  <c r="C14" i="4"/>
  <c r="J13" i="4"/>
  <c r="I13" i="4"/>
  <c r="D13" i="4"/>
  <c r="C13" i="4"/>
  <c r="J12" i="4"/>
  <c r="I12" i="4"/>
  <c r="D12" i="4"/>
  <c r="C12" i="4"/>
  <c r="J11" i="4"/>
  <c r="I11" i="4"/>
  <c r="D11" i="4"/>
  <c r="C11" i="4"/>
  <c r="M10" i="4"/>
  <c r="K10" i="4"/>
  <c r="J10" i="4"/>
  <c r="G10" i="4"/>
  <c r="E10" i="4"/>
  <c r="D10" i="4"/>
  <c r="J8" i="4"/>
  <c r="I8" i="4"/>
  <c r="D8" i="4"/>
  <c r="C8" i="4"/>
  <c r="J7" i="4"/>
  <c r="I7" i="4"/>
  <c r="D7" i="4"/>
  <c r="C7" i="4"/>
  <c r="J6" i="4"/>
  <c r="I6" i="4"/>
  <c r="D6" i="4"/>
  <c r="C6" i="4"/>
  <c r="J5" i="4"/>
  <c r="I5" i="4"/>
  <c r="D5" i="4"/>
  <c r="C5" i="4"/>
  <c r="K4" i="4"/>
  <c r="J4" i="4"/>
  <c r="I4" i="4"/>
  <c r="G4" i="4"/>
  <c r="E4" i="4"/>
  <c r="D4" i="4"/>
  <c r="C4" i="4"/>
  <c r="A2" i="4"/>
  <c r="A1" i="4"/>
  <c r="D51" i="2"/>
  <c r="D51" i="4" s="1"/>
  <c r="D50" i="2"/>
  <c r="D50" i="4" s="1"/>
  <c r="D49" i="2"/>
  <c r="D49" i="4" s="1"/>
  <c r="D48" i="2"/>
  <c r="D48" i="4" s="1"/>
  <c r="J45" i="2"/>
  <c r="J45" i="4" s="1"/>
  <c r="D45" i="2"/>
  <c r="D45" i="4" s="1"/>
  <c r="J44" i="2"/>
  <c r="J44" i="4" s="1"/>
  <c r="D44" i="2"/>
  <c r="D44" i="4" s="1"/>
  <c r="J43" i="2"/>
  <c r="J43" i="4" s="1"/>
  <c r="D43" i="2"/>
  <c r="D43" i="4" s="1"/>
  <c r="J42" i="2"/>
  <c r="J42" i="4" s="1"/>
  <c r="D42" i="2"/>
  <c r="D42" i="4" s="1"/>
  <c r="J39" i="2"/>
  <c r="J39" i="4" s="1"/>
  <c r="D39" i="2"/>
  <c r="D39" i="4" s="1"/>
  <c r="J38" i="2"/>
  <c r="J38" i="4" s="1"/>
  <c r="D38" i="2"/>
  <c r="D38" i="4" s="1"/>
  <c r="J37" i="2"/>
  <c r="J37" i="4" s="1"/>
  <c r="D37" i="2"/>
  <c r="D37" i="4" s="1"/>
  <c r="J36" i="2"/>
  <c r="J36" i="4" s="1"/>
  <c r="D36" i="2"/>
  <c r="D36" i="4" s="1"/>
  <c r="J33" i="2"/>
  <c r="J33" i="4" s="1"/>
  <c r="D33" i="2"/>
  <c r="D33" i="4" s="1"/>
  <c r="J32" i="2"/>
  <c r="B19" i="1" s="1"/>
  <c r="D32" i="2"/>
  <c r="D32" i="4" s="1"/>
  <c r="J31" i="2"/>
  <c r="J31" i="4" s="1"/>
  <c r="D31" i="2"/>
  <c r="D31" i="4" s="1"/>
  <c r="J30" i="2"/>
  <c r="J30" i="4" s="1"/>
  <c r="I10" i="2"/>
  <c r="I10" i="4" s="1"/>
  <c r="C10" i="2"/>
  <c r="C16" i="2" s="1"/>
  <c r="I28" i="1"/>
  <c r="C28" i="1"/>
  <c r="E28" i="1" s="1"/>
  <c r="G28" i="1" s="1"/>
  <c r="B28" i="1"/>
  <c r="A28" i="1"/>
  <c r="I27" i="1"/>
  <c r="E27" i="1"/>
  <c r="G27" i="1" s="1"/>
  <c r="C27" i="1"/>
  <c r="B27" i="1"/>
  <c r="A27" i="1"/>
  <c r="I26" i="1"/>
  <c r="E26" i="1"/>
  <c r="G26" i="1" s="1"/>
  <c r="C26" i="1"/>
  <c r="B26" i="1"/>
  <c r="A26" i="1"/>
  <c r="I25" i="1"/>
  <c r="E25" i="1"/>
  <c r="G25" i="1" s="1"/>
  <c r="C25" i="1"/>
  <c r="B25" i="1"/>
  <c r="A25" i="1"/>
  <c r="I24" i="1"/>
  <c r="C24" i="1"/>
  <c r="E24" i="1" s="1"/>
  <c r="G24" i="1" s="1"/>
  <c r="B24" i="1"/>
  <c r="A24" i="1"/>
  <c r="I23" i="1"/>
  <c r="C23" i="1"/>
  <c r="E23" i="1" s="1"/>
  <c r="G23" i="1" s="1"/>
  <c r="A23" i="1"/>
  <c r="I22" i="1"/>
  <c r="E22" i="1"/>
  <c r="G22" i="1" s="1"/>
  <c r="C22" i="1"/>
  <c r="B22" i="1"/>
  <c r="A22" i="1"/>
  <c r="I21" i="1"/>
  <c r="E21" i="1"/>
  <c r="G21" i="1" s="1"/>
  <c r="C21" i="1"/>
  <c r="B21" i="1"/>
  <c r="A21" i="1"/>
  <c r="I20" i="1"/>
  <c r="C20" i="1"/>
  <c r="E20" i="1" s="1"/>
  <c r="B20" i="1"/>
  <c r="A20" i="1"/>
  <c r="I19" i="1"/>
  <c r="C19" i="1"/>
  <c r="E19" i="1" s="1"/>
  <c r="A19" i="1"/>
  <c r="I18" i="1"/>
  <c r="C18" i="1"/>
  <c r="E18" i="1" s="1"/>
  <c r="B18" i="1"/>
  <c r="A18" i="1"/>
  <c r="I17" i="1"/>
  <c r="E17" i="1"/>
  <c r="C17" i="1"/>
  <c r="B17" i="1"/>
  <c r="A17" i="1"/>
  <c r="I16" i="1"/>
  <c r="E16" i="1"/>
  <c r="G16" i="1" s="1"/>
  <c r="C16" i="1"/>
  <c r="B16" i="1"/>
  <c r="A16" i="1"/>
  <c r="I15" i="1"/>
  <c r="E15" i="1"/>
  <c r="G15" i="1" s="1"/>
  <c r="C15" i="1"/>
  <c r="A15" i="1"/>
  <c r="I14" i="1"/>
  <c r="C14" i="1"/>
  <c r="E14" i="1" s="1"/>
  <c r="G14" i="1" s="1"/>
  <c r="B14" i="1"/>
  <c r="A14" i="1"/>
  <c r="I13" i="1"/>
  <c r="C13" i="1"/>
  <c r="E13" i="1" s="1"/>
  <c r="G13" i="1" s="1"/>
  <c r="B13" i="1"/>
  <c r="A13" i="1"/>
  <c r="I12" i="1"/>
  <c r="E12" i="1"/>
  <c r="G12" i="1" s="1"/>
  <c r="C12" i="1"/>
  <c r="A12" i="1"/>
  <c r="I11" i="1"/>
  <c r="C11" i="1"/>
  <c r="E11" i="1" s="1"/>
  <c r="G11" i="1" s="1"/>
  <c r="B11" i="1"/>
  <c r="A11" i="1"/>
  <c r="I10" i="1"/>
  <c r="C10" i="1"/>
  <c r="E10" i="1" s="1"/>
  <c r="G10" i="1" s="1"/>
  <c r="A10" i="1"/>
  <c r="I9" i="1"/>
  <c r="C9" i="1"/>
  <c r="E9" i="1" s="1"/>
  <c r="B9" i="1"/>
  <c r="A9" i="1"/>
  <c r="I8" i="1"/>
  <c r="C8" i="1"/>
  <c r="E8" i="1" s="1"/>
  <c r="A8" i="1"/>
  <c r="I7" i="1"/>
  <c r="E7" i="1"/>
  <c r="C7" i="1"/>
  <c r="A7" i="1"/>
  <c r="I6" i="1"/>
  <c r="C6" i="1"/>
  <c r="E6" i="1" s="1"/>
  <c r="G6" i="1" s="1"/>
  <c r="B6" i="1"/>
  <c r="A6" i="1"/>
  <c r="I5" i="1"/>
  <c r="C5" i="1"/>
  <c r="E5" i="1" s="1"/>
  <c r="A5" i="1"/>
  <c r="I4" i="1"/>
  <c r="C4" i="1"/>
  <c r="E4" i="1" s="1"/>
  <c r="A4" i="1"/>
  <c r="I3" i="1"/>
  <c r="C3" i="1"/>
  <c r="E3" i="1" s="1"/>
  <c r="B3" i="1"/>
  <c r="A3" i="1"/>
  <c r="G7" i="1" l="1"/>
  <c r="G8" i="1"/>
  <c r="G9" i="1"/>
  <c r="G19" i="1"/>
  <c r="G20" i="1"/>
  <c r="G17" i="1"/>
  <c r="G18" i="1"/>
  <c r="B4" i="1"/>
  <c r="B10" i="1"/>
  <c r="J32" i="4"/>
  <c r="B8" i="1"/>
  <c r="G4" i="1"/>
  <c r="G5" i="1"/>
  <c r="G3" i="1"/>
  <c r="C22" i="2"/>
  <c r="C16" i="4"/>
  <c r="F5" i="1"/>
  <c r="F9" i="1"/>
  <c r="B12" i="1"/>
  <c r="F13" i="1"/>
  <c r="F17" i="1"/>
  <c r="F21" i="1"/>
  <c r="F25" i="1"/>
  <c r="F4" i="1"/>
  <c r="B7" i="1"/>
  <c r="F8" i="1"/>
  <c r="F12" i="1"/>
  <c r="B15" i="1"/>
  <c r="F16" i="1"/>
  <c r="F20" i="1"/>
  <c r="B23" i="1"/>
  <c r="F24" i="1"/>
  <c r="F28" i="1"/>
  <c r="F3" i="1"/>
  <c r="F7" i="1"/>
  <c r="F11" i="1"/>
  <c r="F15" i="1"/>
  <c r="F19" i="1"/>
  <c r="F23" i="1"/>
  <c r="F27" i="1"/>
  <c r="B5" i="1"/>
  <c r="F10" i="1"/>
  <c r="F14" i="1"/>
  <c r="F18" i="1"/>
  <c r="F22" i="1"/>
  <c r="F26" i="1"/>
  <c r="C10" i="4"/>
  <c r="F6" i="1"/>
  <c r="I16" i="2"/>
  <c r="I16" i="4" s="1"/>
  <c r="K26" i="1" l="1"/>
  <c r="J3" i="1"/>
  <c r="J70" i="2" s="1"/>
  <c r="J18" i="5" s="1"/>
  <c r="J14" i="1"/>
  <c r="J64" i="2" s="1"/>
  <c r="J12" i="5" s="1"/>
  <c r="J8" i="1"/>
  <c r="J73" i="2" s="1"/>
  <c r="J21" i="5" s="1"/>
  <c r="J4" i="1"/>
  <c r="J71" i="2" s="1"/>
  <c r="J19" i="5" s="1"/>
  <c r="J13" i="1"/>
  <c r="J63" i="2" s="1"/>
  <c r="J11" i="5" s="1"/>
  <c r="K4" i="1"/>
  <c r="J7" i="1"/>
  <c r="J68" i="2" s="1"/>
  <c r="J16" i="5" s="1"/>
  <c r="J28" i="1"/>
  <c r="D59" i="2" s="1"/>
  <c r="D7" i="5" s="1"/>
  <c r="K16" i="1"/>
  <c r="K25" i="1"/>
  <c r="C22" i="4"/>
  <c r="C29" i="2"/>
  <c r="K17" i="1"/>
  <c r="K15" i="1"/>
  <c r="J10" i="1"/>
  <c r="D70" i="2" s="1"/>
  <c r="D18" i="5" s="1"/>
  <c r="K3" i="1"/>
  <c r="K27" i="1"/>
  <c r="K20" i="1"/>
  <c r="K28" i="1"/>
  <c r="K22" i="1"/>
  <c r="J27" i="1"/>
  <c r="D56" i="2" s="1"/>
  <c r="D4" i="5" s="1"/>
  <c r="J5" i="1"/>
  <c r="J69" i="2" s="1"/>
  <c r="J17" i="5" s="1"/>
  <c r="J6" i="1"/>
  <c r="J72" i="2" s="1"/>
  <c r="J20" i="5" s="1"/>
  <c r="K18" i="1"/>
  <c r="K12" i="1"/>
  <c r="J9" i="1"/>
  <c r="D69" i="2" s="1"/>
  <c r="D17" i="5" s="1"/>
  <c r="K13" i="1"/>
  <c r="K7" i="1"/>
  <c r="J24" i="1"/>
  <c r="J59" i="2" s="1"/>
  <c r="J7" i="5" s="1"/>
  <c r="J25" i="1"/>
  <c r="D57" i="2" s="1"/>
  <c r="D5" i="5" s="1"/>
  <c r="J15" i="1"/>
  <c r="J62" i="2" s="1"/>
  <c r="J10" i="5" s="1"/>
  <c r="J16" i="1"/>
  <c r="J65" i="2" s="1"/>
  <c r="J13" i="5" s="1"/>
  <c r="J21" i="1"/>
  <c r="J57" i="2" s="1"/>
  <c r="J5" i="5" s="1"/>
  <c r="K24" i="1"/>
  <c r="K8" i="1"/>
  <c r="J26" i="1"/>
  <c r="D58" i="2" s="1"/>
  <c r="D6" i="5" s="1"/>
  <c r="J19" i="1"/>
  <c r="D62" i="2" s="1"/>
  <c r="D10" i="5" s="1"/>
  <c r="J22" i="1"/>
  <c r="J58" i="2" s="1"/>
  <c r="J6" i="5" s="1"/>
  <c r="K11" i="1"/>
  <c r="K23" i="1"/>
  <c r="K14" i="1"/>
  <c r="J11" i="1"/>
  <c r="D68" i="2" s="1"/>
  <c r="D16" i="5" s="1"/>
  <c r="J12" i="1"/>
  <c r="D71" i="2" s="1"/>
  <c r="D19" i="5" s="1"/>
  <c r="J17" i="1"/>
  <c r="D63" i="2" s="1"/>
  <c r="D11" i="5" s="1"/>
  <c r="K6" i="1"/>
  <c r="K10" i="1"/>
  <c r="K9" i="1"/>
  <c r="J23" i="1"/>
  <c r="J56" i="2" s="1"/>
  <c r="J4" i="5" s="1"/>
  <c r="J20" i="1"/>
  <c r="D65" i="2" s="1"/>
  <c r="D13" i="5" s="1"/>
  <c r="J18" i="1"/>
  <c r="D64" i="2" s="1"/>
  <c r="D12" i="5" s="1"/>
  <c r="K21" i="1"/>
  <c r="K5" i="1"/>
  <c r="K19" i="1"/>
  <c r="C29" i="4" l="1"/>
  <c r="I29" i="2"/>
  <c r="C35" i="2" l="1"/>
  <c r="I29" i="4"/>
  <c r="I35" i="2" l="1"/>
  <c r="C35" i="4"/>
  <c r="I35" i="4" l="1"/>
  <c r="C41" i="2"/>
  <c r="C41" i="4" l="1"/>
  <c r="I41" i="2"/>
  <c r="C47" i="2" l="1"/>
  <c r="I41" i="4"/>
  <c r="C55" i="2" l="1"/>
  <c r="C47" i="4"/>
  <c r="I55" i="2" l="1"/>
  <c r="C3" i="5"/>
  <c r="C61" i="2" l="1"/>
  <c r="I3" i="5"/>
  <c r="I61" i="2" l="1"/>
  <c r="C9" i="5"/>
  <c r="C67" i="2" l="1"/>
  <c r="I9" i="5"/>
  <c r="I67" i="2" l="1"/>
  <c r="I15" i="5" s="1"/>
  <c r="C15" i="5"/>
</calcChain>
</file>

<file path=xl/sharedStrings.xml><?xml version="1.0" encoding="utf-8"?>
<sst xmlns="http://schemas.openxmlformats.org/spreadsheetml/2006/main" count="236" uniqueCount="82">
  <si>
    <t>16. Sparkassen Schüler-Drachenbootcup</t>
  </si>
  <si>
    <t xml:space="preserve"> Rennplan Mo. 22. Juni 2026</t>
  </si>
  <si>
    <t xml:space="preserve">Uhr </t>
  </si>
  <si>
    <t>Training</t>
  </si>
  <si>
    <t xml:space="preserve"> </t>
  </si>
  <si>
    <t>Uhr</t>
  </si>
  <si>
    <t>Boot 4</t>
  </si>
  <si>
    <t>Neutsch`s Bande</t>
  </si>
  <si>
    <t>Boot 3</t>
  </si>
  <si>
    <t>Dragon Squad</t>
  </si>
  <si>
    <t>Sunshine</t>
  </si>
  <si>
    <t>Boot 2</t>
  </si>
  <si>
    <t>Axolotl Allstars</t>
  </si>
  <si>
    <t>Eddies Beschützer</t>
  </si>
  <si>
    <t>Boot 1</t>
  </si>
  <si>
    <t>Kranich-Kanuten auf Kurs</t>
  </si>
  <si>
    <t>Golden Wind</t>
  </si>
  <si>
    <t>SC Bikini Bottom</t>
  </si>
  <si>
    <t>Fast &amp; Flussious</t>
  </si>
  <si>
    <t>Hope #allesfürhope</t>
  </si>
  <si>
    <t>Captain Peter und die Leichtmatrosen</t>
  </si>
  <si>
    <t>LES Go</t>
  </si>
  <si>
    <t>Waveriders</t>
  </si>
  <si>
    <t>Schlauchboot</t>
  </si>
  <si>
    <t>Die Biber</t>
  </si>
  <si>
    <t>Ata's Dragons</t>
  </si>
  <si>
    <t>NetroNapptoren</t>
  </si>
  <si>
    <t>Fluss-Flitzer</t>
  </si>
  <si>
    <t>Fischermans Friends</t>
  </si>
  <si>
    <t>10 Chaospiraten</t>
  </si>
  <si>
    <t>Schusters-Rudertruppe</t>
  </si>
  <si>
    <t>Gaußgischtgang</t>
  </si>
  <si>
    <t>Die fuchsige Martha</t>
  </si>
  <si>
    <t>Büssingdrachen</t>
  </si>
  <si>
    <t>Arnoldi-Reds</t>
  </si>
  <si>
    <t>Flotter Hans</t>
  </si>
  <si>
    <t>Qualifikationsrennen der Schulen 2026</t>
  </si>
  <si>
    <t>Rennen 1</t>
  </si>
  <si>
    <t>Zeit</t>
  </si>
  <si>
    <t>Rennen 2</t>
  </si>
  <si>
    <r>
      <t xml:space="preserve">Bahn </t>
    </r>
    <r>
      <rPr>
        <b/>
        <sz val="10"/>
        <color indexed="12"/>
        <rFont val="Arial"/>
        <family val="2"/>
      </rPr>
      <t>4</t>
    </r>
    <r>
      <rPr>
        <sz val="10"/>
        <rFont val="Arial"/>
        <family val="2"/>
      </rPr>
      <t/>
    </r>
  </si>
  <si>
    <r>
      <t xml:space="preserve">Bahn </t>
    </r>
    <r>
      <rPr>
        <b/>
        <sz val="10"/>
        <color indexed="10"/>
        <rFont val="Arial"/>
        <family val="2"/>
      </rPr>
      <t>4</t>
    </r>
    <r>
      <rPr>
        <sz val="10"/>
        <rFont val="Arial"/>
        <family val="2"/>
      </rPr>
      <t/>
    </r>
  </si>
  <si>
    <r>
      <t xml:space="preserve">Bahn </t>
    </r>
    <r>
      <rPr>
        <b/>
        <sz val="10"/>
        <color indexed="12"/>
        <rFont val="Arial"/>
        <family val="2"/>
      </rPr>
      <t>3</t>
    </r>
    <r>
      <rPr>
        <sz val="10"/>
        <rFont val="Arial"/>
        <family val="2"/>
      </rPr>
      <t/>
    </r>
  </si>
  <si>
    <r>
      <t xml:space="preserve">Bahn </t>
    </r>
    <r>
      <rPr>
        <b/>
        <sz val="10"/>
        <color indexed="10"/>
        <rFont val="Arial"/>
        <family val="2"/>
      </rPr>
      <t>3</t>
    </r>
    <r>
      <rPr>
        <sz val="10"/>
        <rFont val="Arial"/>
        <family val="2"/>
      </rPr>
      <t/>
    </r>
  </si>
  <si>
    <r>
      <t xml:space="preserve">Bahn </t>
    </r>
    <r>
      <rPr>
        <b/>
        <sz val="10"/>
        <color indexed="12"/>
        <rFont val="Arial"/>
        <family val="2"/>
      </rPr>
      <t>2</t>
    </r>
  </si>
  <si>
    <r>
      <t xml:space="preserve">Bahn </t>
    </r>
    <r>
      <rPr>
        <b/>
        <sz val="10"/>
        <color indexed="10"/>
        <rFont val="Arial"/>
        <family val="2"/>
      </rPr>
      <t>2</t>
    </r>
  </si>
  <si>
    <r>
      <t xml:space="preserve">Bahn </t>
    </r>
    <r>
      <rPr>
        <b/>
        <sz val="10"/>
        <color indexed="12"/>
        <rFont val="Arial"/>
        <family val="2"/>
      </rPr>
      <t>1</t>
    </r>
  </si>
  <si>
    <r>
      <t xml:space="preserve">Bahn </t>
    </r>
    <r>
      <rPr>
        <b/>
        <sz val="10"/>
        <color indexed="10"/>
        <rFont val="Arial"/>
        <family val="2"/>
      </rPr>
      <t>1</t>
    </r>
  </si>
  <si>
    <t>Rennen 3</t>
  </si>
  <si>
    <t>Rennen 4</t>
  </si>
  <si>
    <t>Rennen 5</t>
  </si>
  <si>
    <t>Rennen 6</t>
  </si>
  <si>
    <r>
      <t xml:space="preserve">Bahn </t>
    </r>
    <r>
      <rPr>
        <b/>
        <sz val="10"/>
        <color indexed="12"/>
        <rFont val="Arial"/>
        <family val="2"/>
      </rPr>
      <t>1</t>
    </r>
    <r>
      <rPr>
        <sz val="10"/>
        <rFont val="Arial"/>
        <family val="2"/>
      </rPr>
      <t/>
    </r>
  </si>
  <si>
    <t>Rennen 7</t>
  </si>
  <si>
    <t>Platzierungs- und Finalrennen der Schulen 2026</t>
  </si>
  <si>
    <t>Platzierungsrennen 26-23</t>
  </si>
  <si>
    <t>Platzierungsrennen 22-19</t>
  </si>
  <si>
    <t>Platzierungsrennen 18-15</t>
  </si>
  <si>
    <t>Platzierungsrennen 14-11</t>
  </si>
  <si>
    <t>Platzierungsrennen 10-7</t>
  </si>
  <si>
    <t>Finale   (Platz 1 - 6)</t>
  </si>
  <si>
    <r>
      <t xml:space="preserve">Bahn </t>
    </r>
    <r>
      <rPr>
        <b/>
        <sz val="10"/>
        <color indexed="10"/>
        <rFont val="Arial"/>
        <family val="2"/>
      </rPr>
      <t>6</t>
    </r>
    <r>
      <rPr>
        <sz val="11"/>
        <color theme="1"/>
        <rFont val="Calibri"/>
        <family val="2"/>
        <scheme val="minor"/>
      </rPr>
      <t/>
    </r>
  </si>
  <si>
    <r>
      <t xml:space="preserve">Bahn </t>
    </r>
    <r>
      <rPr>
        <b/>
        <sz val="10"/>
        <color indexed="10"/>
        <rFont val="Arial"/>
        <family val="2"/>
      </rPr>
      <t>5</t>
    </r>
    <r>
      <rPr>
        <sz val="10"/>
        <rFont val="Arial"/>
        <family val="2"/>
      </rPr>
      <t/>
    </r>
  </si>
  <si>
    <r>
      <t xml:space="preserve">Bahn </t>
    </r>
    <r>
      <rPr>
        <b/>
        <sz val="10"/>
        <color indexed="10"/>
        <rFont val="Arial"/>
        <family val="2"/>
      </rPr>
      <t>4</t>
    </r>
    <r>
      <rPr>
        <sz val="11"/>
        <color theme="1"/>
        <rFont val="Calibri"/>
        <family val="2"/>
        <scheme val="minor"/>
      </rPr>
      <t/>
    </r>
  </si>
  <si>
    <t xml:space="preserve">    Die Renn-Ergebnisse online: </t>
  </si>
  <si>
    <t xml:space="preserve">    http://regatta-ergebnis.de</t>
  </si>
  <si>
    <t>ab ca. 14:30 Siegerehrung</t>
  </si>
  <si>
    <t>www.drachenboot-events.com</t>
  </si>
  <si>
    <t>info@drachenboot-events.com</t>
  </si>
  <si>
    <t>© drachenboot-events.com</t>
  </si>
  <si>
    <t>Auswertung Qualifikationslauf Schulen</t>
  </si>
  <si>
    <t>Rangliste für Finale</t>
  </si>
  <si>
    <t>Nr.</t>
  </si>
  <si>
    <t>Team</t>
  </si>
  <si>
    <t>Quali-Zeit</t>
  </si>
  <si>
    <t>Plus Zeit</t>
  </si>
  <si>
    <t>Wertungszeit</t>
  </si>
  <si>
    <t>Rang</t>
  </si>
  <si>
    <t>Zeitgleich?</t>
  </si>
  <si>
    <t>Hinweis: Dieser Plan verwendet nur einen Qualifikationslauf. Die Rangliste und Finale basieren auf Wertungszeit = Quali-Zeit + Plus Zeit.</t>
  </si>
  <si>
    <t>Kontrollhinweis: 26 Teams vollständig vorhanden. Leere Bahn in Rennen 1 wird nicht ausgewertet; Flotter Hans aus Rennen 7 ist in der Auswertung enthalten.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</si>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</sst>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h:mm"/>
    <numFmt numFmtId="165" formatCode="m:ss.00"/>
    <numFmt numFmtId="166" formatCode="0,000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Arial"/>
    </font>
    <font>
      <b/>
      <sz val="10"/>
      <name val="Arial"/>
    </font>
    <font>
      <sz val="9"/>
      <name val="Arial"/>
    </font>
    <font>
      <sz val="10"/>
      <name val="Arial"/>
    </font>
    <font>
      <b/>
      <sz val="22"/>
      <name val="Arial"/>
    </font>
    <font>
      <b/>
      <sz val="50"/>
      <color indexed="9"/>
      <name val="Arial"/>
    </font>
    <font>
      <sz val="50"/>
      <color indexed="9"/>
      <name val="Arial"/>
    </font>
    <font>
      <b/>
      <sz val="20"/>
      <name val="Arial"/>
    </font>
    <font>
      <sz val="12"/>
      <name val="Arial"/>
    </font>
    <font>
      <sz val="30"/>
      <name val="Arial"/>
    </font>
    <font>
      <sz val="11"/>
      <name val="Arial"/>
    </font>
    <font>
      <b/>
      <sz val="14"/>
      <name val="Arial"/>
    </font>
    <font>
      <sz val="11"/>
      <color theme="1"/>
      <name val="Calibri"/>
    </font>
    <font>
      <b/>
      <sz val="10"/>
      <color rgb="FFFF0000"/>
      <name val="Arial"/>
    </font>
    <font>
      <b/>
      <sz val="10"/>
      <color rgb="FF0000FF"/>
      <name val="Arial"/>
    </font>
    <font>
      <b/>
      <sz val="12"/>
      <color theme="0"/>
      <name val="Arial"/>
    </font>
    <font>
      <sz val="12"/>
      <color theme="0"/>
      <name val="Arial"/>
    </font>
    <font>
      <sz val="11"/>
      <color rgb="FF000000"/>
      <name val="Arial"/>
    </font>
    <font>
      <b/>
      <sz val="48"/>
      <color theme="0"/>
      <name val="Arial"/>
    </font>
    <font>
      <sz val="48"/>
      <color theme="0"/>
      <name val="Arial"/>
    </font>
    <font>
      <b/>
      <sz val="13"/>
      <color rgb="FFFF0000"/>
      <name val="Arial"/>
    </font>
    <font>
      <sz val="13"/>
      <name val="Arial"/>
    </font>
    <font>
      <b/>
      <sz val="38"/>
      <color theme="0"/>
      <name val="Arial"/>
    </font>
    <font>
      <sz val="38"/>
      <color theme="0"/>
      <name val="Arial"/>
    </font>
    <font>
      <b/>
      <sz val="10"/>
      <color rgb="FFFFFFFF"/>
      <name val="Arial"/>
    </font>
    <font>
      <i/>
      <sz val="10"/>
      <name val="Arial"/>
    </font>
    <font>
      <b/>
      <sz val="10"/>
      <color indexed="12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rgb="FF9B9B9B"/>
      </patternFill>
    </fill>
    <fill>
      <patternFill patternType="solid">
        <fgColor rgb="FFEE002E"/>
      </patternFill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FFF2CC"/>
      </patternFill>
    </fill>
    <fill>
      <patternFill patternType="solid">
        <fgColor rgb="FFE2F0D9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6" fillId="0" borderId="0"/>
  </cellStyleXfs>
  <cellXfs count="86">
    <xf numFmtId="0" fontId="0" fillId="0" borderId="0" xfId="0"/>
    <xf numFmtId="164" fontId="0" fillId="0" borderId="0" xfId="0" applyNumberFormat="1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9" fillId="0" borderId="0" xfId="0" applyFont="1" applyAlignment="1">
      <alignment horizontal="center"/>
    </xf>
    <xf numFmtId="0" fontId="5" fillId="0" borderId="0" xfId="3" applyFont="1" applyAlignment="1">
      <alignment horizontal="left" vertical="center" wrapText="1"/>
    </xf>
    <xf numFmtId="0" fontId="6" fillId="0" borderId="0" xfId="3" applyAlignment="1">
      <alignment vertical="center" wrapText="1"/>
    </xf>
    <xf numFmtId="0" fontId="5" fillId="0" borderId="0" xfId="0" applyFont="1"/>
    <xf numFmtId="0" fontId="0" fillId="0" borderId="0" xfId="0" applyAlignment="1">
      <alignment vertical="center"/>
    </xf>
    <xf numFmtId="0" fontId="7" fillId="3" borderId="0" xfId="0" applyFont="1" applyFill="1" applyAlignment="1">
      <alignment horizontal="center" vertical="center"/>
    </xf>
    <xf numFmtId="0" fontId="6" fillId="0" borderId="0" xfId="0" applyFont="1"/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7" xfId="6" applyFont="1" applyBorder="1" applyAlignment="1">
      <alignment horizontal="center" vertical="center" wrapText="1"/>
    </xf>
    <xf numFmtId="0" fontId="17" fillId="0" borderId="7" xfId="6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vertical="center"/>
    </xf>
    <xf numFmtId="164" fontId="4" fillId="4" borderId="1" xfId="0" applyNumberFormat="1" applyFont="1" applyFill="1" applyBorder="1"/>
    <xf numFmtId="0" fontId="4" fillId="4" borderId="2" xfId="0" applyFont="1" applyFill="1" applyBorder="1"/>
    <xf numFmtId="0" fontId="0" fillId="4" borderId="2" xfId="0" applyFill="1" applyBorder="1"/>
    <xf numFmtId="0" fontId="4" fillId="4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0" fontId="12" fillId="0" borderId="0" xfId="0" applyFont="1"/>
    <xf numFmtId="0" fontId="2" fillId="0" borderId="0" xfId="0" applyFont="1"/>
    <xf numFmtId="0" fontId="16" fillId="0" borderId="11" xfId="6" applyFont="1" applyBorder="1" applyAlignment="1">
      <alignment horizontal="center" vertical="center" wrapText="1"/>
    </xf>
    <xf numFmtId="0" fontId="17" fillId="0" borderId="11" xfId="6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4" fillId="5" borderId="0" xfId="0" applyFont="1" applyFill="1"/>
    <xf numFmtId="0" fontId="8" fillId="5" borderId="0" xfId="0" applyFont="1" applyFill="1" applyAlignment="1">
      <alignment horizontal="center"/>
    </xf>
    <xf numFmtId="0" fontId="4" fillId="5" borderId="0" xfId="0" applyFont="1" applyFill="1" applyAlignment="1">
      <alignment vertical="center"/>
    </xf>
    <xf numFmtId="0" fontId="3" fillId="5" borderId="0" xfId="2" applyFont="1" applyFill="1" applyAlignment="1">
      <alignment vertical="center"/>
    </xf>
    <xf numFmtId="0" fontId="0" fillId="5" borderId="0" xfId="0" applyFill="1"/>
    <xf numFmtId="0" fontId="9" fillId="5" borderId="0" xfId="0" applyFont="1" applyFill="1" applyAlignment="1">
      <alignment horizontal="center"/>
    </xf>
    <xf numFmtId="0" fontId="0" fillId="5" borderId="0" xfId="0" applyFill="1" applyAlignment="1">
      <alignment vertical="center"/>
    </xf>
    <xf numFmtId="0" fontId="11" fillId="5" borderId="0" xfId="2" applyFont="1" applyFill="1" applyAlignment="1">
      <alignment vertical="center"/>
    </xf>
    <xf numFmtId="0" fontId="19" fillId="5" borderId="0" xfId="2" applyFont="1" applyFill="1" applyAlignment="1">
      <alignment vertical="center"/>
    </xf>
    <xf numFmtId="0" fontId="18" fillId="5" borderId="0" xfId="2" applyFont="1" applyFill="1" applyAlignment="1">
      <alignment vertical="center"/>
    </xf>
    <xf numFmtId="0" fontId="19" fillId="5" borderId="0" xfId="2" applyFont="1" applyFill="1" applyAlignment="1">
      <alignment horizontal="center" vertical="center"/>
    </xf>
    <xf numFmtId="165" fontId="13" fillId="0" borderId="9" xfId="0" applyNumberFormat="1" applyFont="1" applyBorder="1" applyAlignment="1">
      <alignment horizontal="right"/>
    </xf>
    <xf numFmtId="0" fontId="23" fillId="0" borderId="0" xfId="0" applyFont="1" applyAlignment="1">
      <alignment vertical="center"/>
    </xf>
    <xf numFmtId="0" fontId="4" fillId="7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/>
    <xf numFmtId="166" fontId="0" fillId="8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/>
    </xf>
    <xf numFmtId="0" fontId="13" fillId="0" borderId="9" xfId="0" applyNumberFormat="1" applyFont="1" applyFill="1" applyBorder="1" applyAlignment="1">
      <alignment horizontal="right"/>
    </xf>
    <xf numFmtId="0" fontId="27" fillId="6" borderId="0" xfId="0" applyNumberFormat="1" applyFont="1" applyFill="1" applyBorder="1" applyAlignment="1">
      <alignment horizontal="left" vertical="center"/>
    </xf>
    <xf numFmtId="0" fontId="28" fillId="9" borderId="0" xfId="0" applyNumberFormat="1" applyFont="1" applyFill="1" applyBorder="1" applyAlignment="1">
      <alignment wrapText="1"/>
    </xf>
    <xf numFmtId="0" fontId="5" fillId="0" borderId="13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13" fillId="0" borderId="1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center"/>
    </xf>
    <xf numFmtId="0" fontId="25" fillId="5" borderId="0" xfId="0" applyFont="1" applyFill="1" applyAlignment="1">
      <alignment horizontal="center" vertical="center"/>
    </xf>
    <xf numFmtId="0" fontId="26" fillId="5" borderId="0" xfId="0" applyFont="1" applyFill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22" fillId="5" borderId="0" xfId="0" applyFont="1" applyFill="1" applyAlignment="1">
      <alignment horizontal="center" vertical="center"/>
    </xf>
    <xf numFmtId="0" fontId="20" fillId="0" borderId="13" xfId="0" applyFont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top" wrapText="1"/>
    </xf>
    <xf numFmtId="165" fontId="0" fillId="0" borderId="0" xfId="0" applyNumberFormat="1" applyFont="1" applyFill="1" applyBorder="1"/>
  </cellXfs>
  <cellStyles count="8">
    <cellStyle name="Euro" xfId="1" xr:uid="{00000000-0005-0000-0000-000000000000}"/>
    <cellStyle name="Standard" xfId="0" builtinId="0"/>
    <cellStyle name="Standard 10" xfId="2" xr:uid="{00000000-0005-0000-0000-000002000000}"/>
    <cellStyle name="Standard 2" xfId="3" xr:uid="{00000000-0005-0000-0000-000003000000}"/>
    <cellStyle name="Standard 2 2" xfId="4" xr:uid="{00000000-0005-0000-0000-000004000000}"/>
    <cellStyle name="Standard 2 3" xfId="5" xr:uid="{00000000-0005-0000-0000-000005000000}"/>
    <cellStyle name="Standard 3" xfId="6" xr:uid="{00000000-0005-0000-0000-000006000000}"/>
    <cellStyle name="Standard 3 2" xfId="7" xr:uid="{00000000-0005-0000-0000-000007000000}"/>
  </cellStyles>
  <dxfs count="4">
    <dxf>
      <font>
        <b/>
        <color rgb="FF9C6500"/>
      </font>
      <fill>
        <patternFill>
          <bgColor rgb="FFFFF2CC"/>
        </patternFill>
      </fill>
    </dxf>
    <dxf>
      <font>
        <b/>
        <color rgb="FF9C6500"/>
      </font>
      <fill>
        <patternFill>
          <bgColor rgb="FFFFF2CC"/>
        </patternFill>
      </fill>
    </dxf>
    <dxf>
      <font>
        <b/>
        <color rgb="FF9C6500"/>
      </font>
      <fill>
        <patternFill>
          <bgColor rgb="FFFFF2CC"/>
        </patternFill>
      </fill>
    </dxf>
    <dxf>
      <font>
        <b/>
        <color rgb="FF9C6500"/>
      </font>
      <fill>
        <patternFill>
          <bgColor rgb="FFFFF2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603251</xdr:colOff>
      <xdr:row>71</xdr:row>
      <xdr:rowOff>39689</xdr:rowOff>
    </xdr:from>
    <xdr:ext cx="1069340" cy="1094948"/>
    <xdr:pic>
      <xdr:nvPicPr>
        <xdr:cNvPr id="2" name="/xl/media/image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1701" y="12704129"/>
          <a:ext cx="1069340" cy="109494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 2007 - 2010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workbookViewId="0">
      <selection activeCell="K3" sqref="K3:K28"/>
    </sheetView>
  </sheetViews>
  <sheetFormatPr baseColWidth="10" defaultRowHeight="12.3" x14ac:dyDescent="0.4"/>
  <cols>
    <col min="1" max="1" width="8" customWidth="1"/>
    <col min="2" max="2" width="38" customWidth="1"/>
    <col min="3" max="3" width="12" customWidth="1"/>
    <col min="4" max="4" width="11" customWidth="1"/>
    <col min="5" max="5" width="12" customWidth="1"/>
    <col min="6" max="6" width="10" customWidth="1"/>
    <col min="7" max="7" width="12" customWidth="1"/>
    <col min="8" max="8" width="3" customWidth="1"/>
    <col min="9" max="9" width="8" customWidth="1"/>
    <col min="10" max="10" width="38" customWidth="1"/>
    <col min="11" max="11" width="12" customWidth="1"/>
  </cols>
  <sheetData>
    <row r="1" spans="1:11" x14ac:dyDescent="0.4">
      <c r="A1" s="58" t="s">
        <v>70</v>
      </c>
      <c r="B1" s="58"/>
      <c r="C1" s="58"/>
      <c r="D1" s="58"/>
      <c r="E1" s="58"/>
      <c r="F1" s="58"/>
      <c r="G1" s="58"/>
      <c r="H1" s="54"/>
      <c r="I1" s="58" t="s">
        <v>71</v>
      </c>
      <c r="J1" s="58"/>
      <c r="K1" s="58"/>
    </row>
    <row r="2" spans="1:11" x14ac:dyDescent="0.4">
      <c r="A2" s="53" t="s">
        <v>72</v>
      </c>
      <c r="B2" s="53" t="s">
        <v>73</v>
      </c>
      <c r="C2" s="53" t="s">
        <v>74</v>
      </c>
      <c r="D2" s="53" t="s">
        <v>75</v>
      </c>
      <c r="E2" s="53" t="s">
        <v>76</v>
      </c>
      <c r="F2" s="53" t="s">
        <v>77</v>
      </c>
      <c r="G2" s="53" t="s">
        <v>78</v>
      </c>
      <c r="H2" s="54"/>
      <c r="I2" s="53" t="s">
        <v>77</v>
      </c>
      <c r="J2" s="53" t="s">
        <v>73</v>
      </c>
      <c r="K2" s="53" t="s">
        <v>76</v>
      </c>
    </row>
    <row r="3" spans="1:11" x14ac:dyDescent="0.4">
      <c r="A3" s="56">
        <f>1</f>
        <v>1</v>
      </c>
      <c r="B3" s="54" t="str">
        <f>'Eingabe Rennplan'!D31</f>
        <v>Dragon Squad</v>
      </c>
      <c r="C3" s="85">
        <f>'Eingabe Rennplan'!G31</f>
        <v>9.1631944444444454E-4</v>
      </c>
      <c r="D3" s="55"/>
      <c r="E3" s="85">
        <f t="shared" ref="E3:E28" si="0">IFERROR(IF(OR(C3="",C3=0),0,C3+IF(D3="",0,D3/86400)),0)</f>
        <v>9.1631944444444454E-4</v>
      </c>
      <c r="F3" s="56">
        <f>IF(E3=0,"",COUNTIFS($E$3:$E$28,"&gt;0",$E$3:$E$28,"&lt;"&amp;E3)+COUNTIF($E$3:E3,E3))</f>
        <v>3</v>
      </c>
      <c r="G3" s="56" t="str">
        <f t="shared" ref="G3:G28" si="1">IF(E3=0,"",IF(COUNTIF($E$3:$E$28,E3)&gt;1,"ZEITGLEICH",""))</f>
        <v/>
      </c>
      <c r="H3" s="54"/>
      <c r="I3" s="56">
        <f>1</f>
        <v>1</v>
      </c>
      <c r="J3" s="54" t="str">
        <f t="shared" ref="J3:J28" si="2">IFERROR(INDEX($B$3:$B$28,MATCH(I3,$F$3:$F$28,0)),"")</f>
        <v>Kranich-Kanuten auf Kurs</v>
      </c>
      <c r="K3" s="85">
        <f t="shared" ref="K3:K28" si="3">IFERROR(INDEX($E$3:$E$28,MATCH(I3,$F$3:$F$28,0)),"")</f>
        <v>8.5312500000000004E-4</v>
      </c>
    </row>
    <row r="4" spans="1:11" x14ac:dyDescent="0.4">
      <c r="A4" s="56">
        <f>2</f>
        <v>2</v>
      </c>
      <c r="B4" s="54" t="str">
        <f>'Eingabe Rennplan'!D32</f>
        <v>Axolotl Allstars</v>
      </c>
      <c r="C4" s="85">
        <f>'Eingabe Rennplan'!G32</f>
        <v>9.9164351851851844E-4</v>
      </c>
      <c r="D4" s="55"/>
      <c r="E4" s="85">
        <f t="shared" si="0"/>
        <v>9.9164351851851844E-4</v>
      </c>
      <c r="F4" s="56">
        <f>IF(E4=0,"",COUNTIFS($E$3:$E$28,"&gt;0",$E$3:$E$28,"&lt;"&amp;E4)+COUNTIF($E$3:E4,E4))</f>
        <v>9</v>
      </c>
      <c r="G4" s="56" t="str">
        <f t="shared" si="1"/>
        <v/>
      </c>
      <c r="H4" s="54"/>
      <c r="I4" s="56">
        <f>2</f>
        <v>2</v>
      </c>
      <c r="J4" s="54" t="str">
        <f t="shared" si="2"/>
        <v>Schlauchboot</v>
      </c>
      <c r="K4" s="85">
        <f t="shared" si="3"/>
        <v>8.8310185185185193E-4</v>
      </c>
    </row>
    <row r="5" spans="1:11" x14ac:dyDescent="0.4">
      <c r="A5" s="56">
        <f>3</f>
        <v>3</v>
      </c>
      <c r="B5" s="54" t="str">
        <f>'Eingabe Rennplan'!D33</f>
        <v>Kranich-Kanuten auf Kurs</v>
      </c>
      <c r="C5" s="85">
        <f>'Eingabe Rennplan'!G33</f>
        <v>8.5312500000000004E-4</v>
      </c>
      <c r="D5" s="55"/>
      <c r="E5" s="85">
        <f t="shared" si="0"/>
        <v>8.5312500000000004E-4</v>
      </c>
      <c r="F5" s="56">
        <f>IF(E5=0,"",COUNTIFS($E$3:$E$28,"&gt;0",$E$3:$E$28,"&lt;"&amp;E5)+COUNTIF($E$3:E5,E5))</f>
        <v>1</v>
      </c>
      <c r="G5" s="56" t="str">
        <f t="shared" si="1"/>
        <v/>
      </c>
      <c r="H5" s="54"/>
      <c r="I5" s="56">
        <f>3</f>
        <v>3</v>
      </c>
      <c r="J5" s="54" t="str">
        <f t="shared" si="2"/>
        <v>Dragon Squad</v>
      </c>
      <c r="K5" s="85">
        <f t="shared" si="3"/>
        <v>9.1631944444444454E-4</v>
      </c>
    </row>
    <row r="6" spans="1:11" x14ac:dyDescent="0.4">
      <c r="A6" s="56">
        <f>4</f>
        <v>4</v>
      </c>
      <c r="B6" s="54" t="str">
        <f>'Eingabe Rennplan'!D36</f>
        <v>SC Bikini Bottom</v>
      </c>
      <c r="C6" s="85">
        <f>'Eingabe Rennplan'!G36</f>
        <v>1.0391203703703704E-3</v>
      </c>
      <c r="D6" s="55"/>
      <c r="E6" s="85">
        <f t="shared" si="0"/>
        <v>1.0391203703703704E-3</v>
      </c>
      <c r="F6" s="56">
        <f>IF(E6=0,"",COUNTIFS($E$3:$E$28,"&gt;0",$E$3:$E$28,"&lt;"&amp;E6)+COUNTIF($E$3:E6,E6))</f>
        <v>10</v>
      </c>
      <c r="G6" s="56" t="str">
        <f t="shared" si="1"/>
        <v/>
      </c>
      <c r="H6" s="54"/>
      <c r="I6" s="56">
        <f>4</f>
        <v>4</v>
      </c>
      <c r="J6" s="54" t="str">
        <f t="shared" si="2"/>
        <v>Sunshine</v>
      </c>
      <c r="K6" s="85">
        <f t="shared" si="3"/>
        <v>9.3043981481481493E-4</v>
      </c>
    </row>
    <row r="7" spans="1:11" x14ac:dyDescent="0.4">
      <c r="A7" s="56">
        <f>5</f>
        <v>5</v>
      </c>
      <c r="B7" s="54" t="str">
        <f>'Eingabe Rennplan'!D37</f>
        <v>Hope #allesfürhope</v>
      </c>
      <c r="C7" s="85">
        <f>'Eingabe Rennplan'!G37</f>
        <v>9.7407407407407414E-4</v>
      </c>
      <c r="D7" s="55"/>
      <c r="E7" s="85">
        <f t="shared" si="0"/>
        <v>9.7407407407407414E-4</v>
      </c>
      <c r="F7" s="56">
        <f>IF(E7=0,"",COUNTIFS($E$3:$E$28,"&gt;0",$E$3:$E$28,"&lt;"&amp;E7)+COUNTIF($E$3:E7,E7))</f>
        <v>8</v>
      </c>
      <c r="G7" s="56" t="str">
        <f t="shared" si="1"/>
        <v/>
      </c>
      <c r="H7" s="54"/>
      <c r="I7" s="56">
        <f>5</f>
        <v>5</v>
      </c>
      <c r="J7" s="54" t="str">
        <f t="shared" si="2"/>
        <v>Neutsch`s Bande</v>
      </c>
      <c r="K7" s="85">
        <f t="shared" si="3"/>
        <v>9.3182870370370381E-4</v>
      </c>
    </row>
    <row r="8" spans="1:11" x14ac:dyDescent="0.4">
      <c r="A8" s="56">
        <f>6</f>
        <v>6</v>
      </c>
      <c r="B8" s="54" t="str">
        <f>'Eingabe Rennplan'!D38</f>
        <v>LES Go</v>
      </c>
      <c r="C8" s="85">
        <f>'Eingabe Rennplan'!G38</f>
        <v>9.523148148148148E-4</v>
      </c>
      <c r="D8" s="55"/>
      <c r="E8" s="85">
        <f t="shared" si="0"/>
        <v>9.523148148148148E-4</v>
      </c>
      <c r="F8" s="56">
        <f>IF(E8=0,"",COUNTIFS($E$3:$E$28,"&gt;0",$E$3:$E$28,"&lt;"&amp;E8)+COUNTIF($E$3:E8,E8))</f>
        <v>7</v>
      </c>
      <c r="G8" s="56" t="str">
        <f t="shared" si="1"/>
        <v/>
      </c>
      <c r="H8" s="54"/>
      <c r="I8" s="56">
        <f>6</f>
        <v>6</v>
      </c>
      <c r="J8" s="54" t="str">
        <f t="shared" si="2"/>
        <v>Golden Wind</v>
      </c>
      <c r="K8" s="85">
        <f t="shared" si="3"/>
        <v>9.4594907407407421E-4</v>
      </c>
    </row>
    <row r="9" spans="1:11" x14ac:dyDescent="0.4">
      <c r="A9" s="56">
        <f>7</f>
        <v>7</v>
      </c>
      <c r="B9" s="54" t="str">
        <f>'Eingabe Rennplan'!D39</f>
        <v>Schlauchboot</v>
      </c>
      <c r="C9" s="85">
        <f>'Eingabe Rennplan'!G39</f>
        <v>8.8310185185185193E-4</v>
      </c>
      <c r="D9" s="55"/>
      <c r="E9" s="85">
        <f t="shared" si="0"/>
        <v>8.8310185185185193E-4</v>
      </c>
      <c r="F9" s="56">
        <f>IF(E9=0,"",COUNTIFS($E$3:$E$28,"&gt;0",$E$3:$E$28,"&lt;"&amp;E9)+COUNTIF($E$3:E9,E9))</f>
        <v>2</v>
      </c>
      <c r="G9" s="56" t="str">
        <f t="shared" si="1"/>
        <v/>
      </c>
      <c r="H9" s="54"/>
      <c r="I9" s="56">
        <f>7</f>
        <v>7</v>
      </c>
      <c r="J9" s="54" t="str">
        <f t="shared" si="2"/>
        <v>LES Go</v>
      </c>
      <c r="K9" s="85">
        <f t="shared" si="3"/>
        <v>9.523148148148148E-4</v>
      </c>
    </row>
    <row r="10" spans="1:11" x14ac:dyDescent="0.4">
      <c r="A10" s="56">
        <f>8</f>
        <v>8</v>
      </c>
      <c r="B10" s="54" t="str">
        <f>'Eingabe Rennplan'!D42</f>
        <v>Ata's Dragons</v>
      </c>
      <c r="C10" s="85" t="str">
        <f>'Eingabe Rennplan'!G42</f>
        <v xml:space="preserve"> </v>
      </c>
      <c r="D10" s="55"/>
      <c r="E10" s="85">
        <f t="shared" si="0"/>
        <v>0</v>
      </c>
      <c r="F10" s="56" t="str">
        <f>IF(E10=0,"",COUNTIFS($E$3:$E$28,"&gt;0",$E$3:$E$28,"&lt;"&amp;E10)+COUNTIF($E$3:E10,E10))</f>
        <v/>
      </c>
      <c r="G10" s="56" t="str">
        <f t="shared" si="1"/>
        <v/>
      </c>
      <c r="H10" s="54"/>
      <c r="I10" s="56">
        <f>8</f>
        <v>8</v>
      </c>
      <c r="J10" s="54" t="str">
        <f t="shared" si="2"/>
        <v>Hope #allesfürhope</v>
      </c>
      <c r="K10" s="85">
        <f t="shared" si="3"/>
        <v>9.7407407407407414E-4</v>
      </c>
    </row>
    <row r="11" spans="1:11" x14ac:dyDescent="0.4">
      <c r="A11" s="56">
        <f>9</f>
        <v>9</v>
      </c>
      <c r="B11" s="54" t="str">
        <f>'Eingabe Rennplan'!D43</f>
        <v>Fluss-Flitzer</v>
      </c>
      <c r="C11" s="85" t="str">
        <f>'Eingabe Rennplan'!G43</f>
        <v xml:space="preserve"> </v>
      </c>
      <c r="D11" s="55"/>
      <c r="E11" s="85">
        <f t="shared" si="0"/>
        <v>0</v>
      </c>
      <c r="F11" s="56" t="str">
        <f>IF(E11=0,"",COUNTIFS($E$3:$E$28,"&gt;0",$E$3:$E$28,"&lt;"&amp;E11)+COUNTIF($E$3:E11,E11))</f>
        <v/>
      </c>
      <c r="G11" s="56" t="str">
        <f t="shared" si="1"/>
        <v/>
      </c>
      <c r="H11" s="54"/>
      <c r="I11" s="56">
        <f>9</f>
        <v>9</v>
      </c>
      <c r="J11" s="54" t="str">
        <f t="shared" si="2"/>
        <v>Axolotl Allstars</v>
      </c>
      <c r="K11" s="85">
        <f t="shared" si="3"/>
        <v>9.9164351851851844E-4</v>
      </c>
    </row>
    <row r="12" spans="1:11" x14ac:dyDescent="0.4">
      <c r="A12" s="56">
        <f>10</f>
        <v>10</v>
      </c>
      <c r="B12" s="54" t="str">
        <f>'Eingabe Rennplan'!D44</f>
        <v>10 Chaospiraten</v>
      </c>
      <c r="C12" s="85" t="str">
        <f>'Eingabe Rennplan'!G44</f>
        <v xml:space="preserve"> </v>
      </c>
      <c r="D12" s="55"/>
      <c r="E12" s="85">
        <f t="shared" si="0"/>
        <v>0</v>
      </c>
      <c r="F12" s="56" t="str">
        <f>IF(E12=0,"",COUNTIFS($E$3:$E$28,"&gt;0",$E$3:$E$28,"&lt;"&amp;E12)+COUNTIF($E$3:E12,E12))</f>
        <v/>
      </c>
      <c r="G12" s="56" t="str">
        <f t="shared" si="1"/>
        <v/>
      </c>
      <c r="H12" s="54"/>
      <c r="I12" s="56">
        <f>10</f>
        <v>10</v>
      </c>
      <c r="J12" s="54" t="str">
        <f t="shared" si="2"/>
        <v>SC Bikini Bottom</v>
      </c>
      <c r="K12" s="85">
        <f t="shared" si="3"/>
        <v>1.0391203703703704E-3</v>
      </c>
    </row>
    <row r="13" spans="1:11" x14ac:dyDescent="0.4">
      <c r="A13" s="56">
        <f>11</f>
        <v>11</v>
      </c>
      <c r="B13" s="54" t="str">
        <f>'Eingabe Rennplan'!D45</f>
        <v>Gaußgischtgang</v>
      </c>
      <c r="C13" s="85" t="str">
        <f>'Eingabe Rennplan'!G45</f>
        <v xml:space="preserve"> </v>
      </c>
      <c r="D13" s="55"/>
      <c r="E13" s="85">
        <f t="shared" si="0"/>
        <v>0</v>
      </c>
      <c r="F13" s="56" t="str">
        <f>IF(E13=0,"",COUNTIFS($E$3:$E$28,"&gt;0",$E$3:$E$28,"&lt;"&amp;E13)+COUNTIF($E$3:E13,E13))</f>
        <v/>
      </c>
      <c r="G13" s="56" t="str">
        <f t="shared" si="1"/>
        <v/>
      </c>
      <c r="H13" s="54"/>
      <c r="I13" s="56">
        <f>11</f>
        <v>11</v>
      </c>
      <c r="J13" s="54" t="str">
        <f t="shared" si="2"/>
        <v>Eddies Beschützer</v>
      </c>
      <c r="K13" s="85">
        <f t="shared" si="3"/>
        <v>1.0832175925925927E-3</v>
      </c>
    </row>
    <row r="14" spans="1:11" x14ac:dyDescent="0.4">
      <c r="A14" s="56">
        <f>12</f>
        <v>12</v>
      </c>
      <c r="B14" s="54" t="str">
        <f>'Eingabe Rennplan'!D48</f>
        <v>Büssingdrachen</v>
      </c>
      <c r="C14" s="85" t="str">
        <f>'Eingabe Rennplan'!G48</f>
        <v xml:space="preserve"> </v>
      </c>
      <c r="D14" s="55"/>
      <c r="E14" s="85">
        <f t="shared" si="0"/>
        <v>0</v>
      </c>
      <c r="F14" s="56" t="str">
        <f>IF(E14=0,"",COUNTIFS($E$3:$E$28,"&gt;0",$E$3:$E$28,"&lt;"&amp;E14)+COUNTIF($E$3:E14,E14))</f>
        <v/>
      </c>
      <c r="G14" s="56" t="str">
        <f t="shared" si="1"/>
        <v/>
      </c>
      <c r="H14" s="54"/>
      <c r="I14" s="56">
        <f>12</f>
        <v>12</v>
      </c>
      <c r="J14" s="54" t="str">
        <f t="shared" si="2"/>
        <v/>
      </c>
      <c r="K14" s="85" t="str">
        <f t="shared" si="3"/>
        <v/>
      </c>
    </row>
    <row r="15" spans="1:11" x14ac:dyDescent="0.4">
      <c r="A15" s="56">
        <f>13</f>
        <v>13</v>
      </c>
      <c r="B15" s="54" t="str">
        <f>'Eingabe Rennplan'!D49</f>
        <v>Arnoldi-Reds</v>
      </c>
      <c r="C15" s="85" t="str">
        <f>'Eingabe Rennplan'!G49</f>
        <v xml:space="preserve"> </v>
      </c>
      <c r="D15" s="55"/>
      <c r="E15" s="85">
        <f t="shared" si="0"/>
        <v>0</v>
      </c>
      <c r="F15" s="56" t="str">
        <f>IF(E15=0,"",COUNTIFS($E$3:$E$28,"&gt;0",$E$3:$E$28,"&lt;"&amp;E15)+COUNTIF($E$3:E15,E15))</f>
        <v/>
      </c>
      <c r="G15" s="56" t="str">
        <f t="shared" si="1"/>
        <v/>
      </c>
      <c r="H15" s="54"/>
      <c r="I15" s="56">
        <f>13</f>
        <v>13</v>
      </c>
      <c r="J15" s="54" t="str">
        <f t="shared" si="2"/>
        <v/>
      </c>
      <c r="K15" s="85" t="str">
        <f t="shared" si="3"/>
        <v/>
      </c>
    </row>
    <row r="16" spans="1:11" x14ac:dyDescent="0.4">
      <c r="A16" s="56">
        <f>14</f>
        <v>14</v>
      </c>
      <c r="B16" s="54" t="str">
        <f>'Eingabe Rennplan'!D50</f>
        <v>Flotter Hans</v>
      </c>
      <c r="C16" s="85" t="str">
        <f>'Eingabe Rennplan'!G50</f>
        <v/>
      </c>
      <c r="D16" s="55"/>
      <c r="E16" s="85">
        <f t="shared" si="0"/>
        <v>0</v>
      </c>
      <c r="F16" s="56" t="str">
        <f>IF(E16=0,"",COUNTIFS($E$3:$E$28,"&gt;0",$E$3:$E$28,"&lt;"&amp;E16)+COUNTIF($E$3:E16,E16))</f>
        <v/>
      </c>
      <c r="G16" s="56" t="str">
        <f t="shared" si="1"/>
        <v/>
      </c>
      <c r="H16" s="54"/>
      <c r="I16" s="56">
        <f>14</f>
        <v>14</v>
      </c>
      <c r="J16" s="54" t="str">
        <f t="shared" si="2"/>
        <v/>
      </c>
      <c r="K16" s="85" t="str">
        <f t="shared" si="3"/>
        <v/>
      </c>
    </row>
    <row r="17" spans="1:11" x14ac:dyDescent="0.4">
      <c r="A17" s="56">
        <f>15</f>
        <v>15</v>
      </c>
      <c r="B17" s="54" t="str">
        <f>'Eingabe Rennplan'!J30</f>
        <v>Neutsch`s Bande</v>
      </c>
      <c r="C17" s="85">
        <f>'Eingabe Rennplan'!M30</f>
        <v>9.3182870370370381E-4</v>
      </c>
      <c r="D17" s="55"/>
      <c r="E17" s="85">
        <f t="shared" si="0"/>
        <v>9.3182870370370381E-4</v>
      </c>
      <c r="F17" s="56">
        <f>IF(E17=0,"",COUNTIFS($E$3:$E$28,"&gt;0",$E$3:$E$28,"&lt;"&amp;E17)+COUNTIF($E$3:E17,E17))</f>
        <v>5</v>
      </c>
      <c r="G17" s="56" t="str">
        <f t="shared" si="1"/>
        <v/>
      </c>
      <c r="H17" s="54"/>
      <c r="I17" s="56">
        <f>15</f>
        <v>15</v>
      </c>
      <c r="J17" s="54" t="str">
        <f t="shared" si="2"/>
        <v/>
      </c>
      <c r="K17" s="85" t="str">
        <f t="shared" si="3"/>
        <v/>
      </c>
    </row>
    <row r="18" spans="1:11" x14ac:dyDescent="0.4">
      <c r="A18" s="56">
        <f>16</f>
        <v>16</v>
      </c>
      <c r="B18" s="54" t="str">
        <f>'Eingabe Rennplan'!J31</f>
        <v>Sunshine</v>
      </c>
      <c r="C18" s="85">
        <f>'Eingabe Rennplan'!M31</f>
        <v>9.3043981481481493E-4</v>
      </c>
      <c r="D18" s="55"/>
      <c r="E18" s="85">
        <f t="shared" si="0"/>
        <v>9.3043981481481493E-4</v>
      </c>
      <c r="F18" s="56">
        <f>IF(E18=0,"",COUNTIFS($E$3:$E$28,"&gt;0",$E$3:$E$28,"&lt;"&amp;E18)+COUNTIF($E$3:E18,E18))</f>
        <v>4</v>
      </c>
      <c r="G18" s="56" t="str">
        <f t="shared" si="1"/>
        <v/>
      </c>
      <c r="H18" s="54"/>
      <c r="I18" s="56">
        <f>16</f>
        <v>16</v>
      </c>
      <c r="J18" s="54" t="str">
        <f t="shared" si="2"/>
        <v/>
      </c>
      <c r="K18" s="85" t="str">
        <f t="shared" si="3"/>
        <v/>
      </c>
    </row>
    <row r="19" spans="1:11" x14ac:dyDescent="0.4">
      <c r="A19" s="56">
        <f>17</f>
        <v>17</v>
      </c>
      <c r="B19" s="54" t="str">
        <f>'Eingabe Rennplan'!J32</f>
        <v>Eddies Beschützer</v>
      </c>
      <c r="C19" s="85">
        <f>'Eingabe Rennplan'!M32</f>
        <v>1.0832175925925927E-3</v>
      </c>
      <c r="D19" s="55"/>
      <c r="E19" s="85">
        <f t="shared" si="0"/>
        <v>1.0832175925925927E-3</v>
      </c>
      <c r="F19" s="56">
        <f>IF(E19=0,"",COUNTIFS($E$3:$E$28,"&gt;0",$E$3:$E$28,"&lt;"&amp;E19)+COUNTIF($E$3:E19,E19))</f>
        <v>11</v>
      </c>
      <c r="G19" s="56" t="str">
        <f t="shared" si="1"/>
        <v/>
      </c>
      <c r="H19" s="54"/>
      <c r="I19" s="56">
        <f>17</f>
        <v>17</v>
      </c>
      <c r="J19" s="54" t="str">
        <f t="shared" si="2"/>
        <v/>
      </c>
      <c r="K19" s="85" t="str">
        <f t="shared" si="3"/>
        <v/>
      </c>
    </row>
    <row r="20" spans="1:11" x14ac:dyDescent="0.4">
      <c r="A20" s="56">
        <f>18</f>
        <v>18</v>
      </c>
      <c r="B20" s="54" t="str">
        <f>'Eingabe Rennplan'!J33</f>
        <v>Golden Wind</v>
      </c>
      <c r="C20" s="85">
        <f>'Eingabe Rennplan'!M33</f>
        <v>9.4594907407407421E-4</v>
      </c>
      <c r="D20" s="55"/>
      <c r="E20" s="85">
        <f t="shared" si="0"/>
        <v>9.4594907407407421E-4</v>
      </c>
      <c r="F20" s="56">
        <f>IF(E20=0,"",COUNTIFS($E$3:$E$28,"&gt;0",$E$3:$E$28,"&lt;"&amp;E20)+COUNTIF($E$3:E20,E20))</f>
        <v>6</v>
      </c>
      <c r="G20" s="56" t="str">
        <f t="shared" si="1"/>
        <v/>
      </c>
      <c r="H20" s="54"/>
      <c r="I20" s="56">
        <f>18</f>
        <v>18</v>
      </c>
      <c r="J20" s="54" t="str">
        <f t="shared" si="2"/>
        <v/>
      </c>
      <c r="K20" s="85" t="str">
        <f t="shared" si="3"/>
        <v/>
      </c>
    </row>
    <row r="21" spans="1:11" x14ac:dyDescent="0.4">
      <c r="A21" s="56">
        <f>19</f>
        <v>19</v>
      </c>
      <c r="B21" s="54" t="str">
        <f>'Eingabe Rennplan'!J36</f>
        <v>Fast &amp; Flussious</v>
      </c>
      <c r="C21" s="85" t="str">
        <f>'Eingabe Rennplan'!M36</f>
        <v xml:space="preserve"> </v>
      </c>
      <c r="D21" s="55"/>
      <c r="E21" s="85">
        <f t="shared" si="0"/>
        <v>0</v>
      </c>
      <c r="F21" s="56" t="str">
        <f>IF(E21=0,"",COUNTIFS($E$3:$E$28,"&gt;0",$E$3:$E$28,"&lt;"&amp;E21)+COUNTIF($E$3:E21,E21))</f>
        <v/>
      </c>
      <c r="G21" s="56" t="str">
        <f t="shared" si="1"/>
        <v/>
      </c>
      <c r="H21" s="54"/>
      <c r="I21" s="56">
        <f>19</f>
        <v>19</v>
      </c>
      <c r="J21" s="54" t="str">
        <f t="shared" si="2"/>
        <v/>
      </c>
      <c r="K21" s="85" t="str">
        <f t="shared" si="3"/>
        <v/>
      </c>
    </row>
    <row r="22" spans="1:11" x14ac:dyDescent="0.4">
      <c r="A22" s="56">
        <f>20</f>
        <v>20</v>
      </c>
      <c r="B22" s="54" t="str">
        <f>'Eingabe Rennplan'!J37</f>
        <v>Captain Peter und die Leichtmatrosen</v>
      </c>
      <c r="C22" s="85" t="str">
        <f>'Eingabe Rennplan'!M37</f>
        <v xml:space="preserve"> </v>
      </c>
      <c r="D22" s="55"/>
      <c r="E22" s="85">
        <f t="shared" si="0"/>
        <v>0</v>
      </c>
      <c r="F22" s="56" t="str">
        <f>IF(E22=0,"",COUNTIFS($E$3:$E$28,"&gt;0",$E$3:$E$28,"&lt;"&amp;E22)+COUNTIF($E$3:E22,E22))</f>
        <v/>
      </c>
      <c r="G22" s="56" t="str">
        <f t="shared" si="1"/>
        <v/>
      </c>
      <c r="H22" s="54"/>
      <c r="I22" s="56">
        <f>20</f>
        <v>20</v>
      </c>
      <c r="J22" s="54" t="str">
        <f t="shared" si="2"/>
        <v/>
      </c>
      <c r="K22" s="85" t="str">
        <f t="shared" si="3"/>
        <v/>
      </c>
    </row>
    <row r="23" spans="1:11" x14ac:dyDescent="0.4">
      <c r="A23" s="56">
        <f>21</f>
        <v>21</v>
      </c>
      <c r="B23" s="54" t="str">
        <f>'Eingabe Rennplan'!J38</f>
        <v>Waveriders</v>
      </c>
      <c r="C23" s="85" t="str">
        <f>'Eingabe Rennplan'!M38</f>
        <v xml:space="preserve"> </v>
      </c>
      <c r="D23" s="55"/>
      <c r="E23" s="85">
        <f t="shared" si="0"/>
        <v>0</v>
      </c>
      <c r="F23" s="56" t="str">
        <f>IF(E23=0,"",COUNTIFS($E$3:$E$28,"&gt;0",$E$3:$E$28,"&lt;"&amp;E23)+COUNTIF($E$3:E23,E23))</f>
        <v/>
      </c>
      <c r="G23" s="56" t="str">
        <f t="shared" si="1"/>
        <v/>
      </c>
      <c r="H23" s="54"/>
      <c r="I23" s="56">
        <f>21</f>
        <v>21</v>
      </c>
      <c r="J23" s="54" t="str">
        <f t="shared" si="2"/>
        <v/>
      </c>
      <c r="K23" s="85" t="str">
        <f t="shared" si="3"/>
        <v/>
      </c>
    </row>
    <row r="24" spans="1:11" x14ac:dyDescent="0.4">
      <c r="A24" s="56">
        <f>22</f>
        <v>22</v>
      </c>
      <c r="B24" s="54" t="str">
        <f>'Eingabe Rennplan'!J39</f>
        <v>Die Biber</v>
      </c>
      <c r="C24" s="85" t="str">
        <f>'Eingabe Rennplan'!M39</f>
        <v xml:space="preserve"> </v>
      </c>
      <c r="D24" s="55"/>
      <c r="E24" s="85">
        <f t="shared" si="0"/>
        <v>0</v>
      </c>
      <c r="F24" s="56" t="str">
        <f>IF(E24=0,"",COUNTIFS($E$3:$E$28,"&gt;0",$E$3:$E$28,"&lt;"&amp;E24)+COUNTIF($E$3:E24,E24))</f>
        <v/>
      </c>
      <c r="G24" s="56" t="str">
        <f t="shared" si="1"/>
        <v/>
      </c>
      <c r="H24" s="54"/>
      <c r="I24" s="56">
        <f>22</f>
        <v>22</v>
      </c>
      <c r="J24" s="54" t="str">
        <f t="shared" si="2"/>
        <v/>
      </c>
      <c r="K24" s="85" t="str">
        <f t="shared" si="3"/>
        <v/>
      </c>
    </row>
    <row r="25" spans="1:11" x14ac:dyDescent="0.4">
      <c r="A25" s="56">
        <f>23</f>
        <v>23</v>
      </c>
      <c r="B25" s="54" t="str">
        <f>'Eingabe Rennplan'!J42</f>
        <v>NetroNapptoren</v>
      </c>
      <c r="C25" s="85" t="str">
        <f>'Eingabe Rennplan'!M42</f>
        <v xml:space="preserve"> </v>
      </c>
      <c r="D25" s="55"/>
      <c r="E25" s="85">
        <f t="shared" si="0"/>
        <v>0</v>
      </c>
      <c r="F25" s="56" t="str">
        <f>IF(E25=0,"",COUNTIFS($E$3:$E$28,"&gt;0",$E$3:$E$28,"&lt;"&amp;E25)+COUNTIF($E$3:E25,E25))</f>
        <v/>
      </c>
      <c r="G25" s="56" t="str">
        <f t="shared" si="1"/>
        <v/>
      </c>
      <c r="H25" s="54"/>
      <c r="I25" s="56">
        <f>23</f>
        <v>23</v>
      </c>
      <c r="J25" s="54" t="str">
        <f t="shared" si="2"/>
        <v/>
      </c>
      <c r="K25" s="85" t="str">
        <f t="shared" si="3"/>
        <v/>
      </c>
    </row>
    <row r="26" spans="1:11" x14ac:dyDescent="0.4">
      <c r="A26" s="56">
        <f>24</f>
        <v>24</v>
      </c>
      <c r="B26" s="54" t="str">
        <f>'Eingabe Rennplan'!J43</f>
        <v>Fischermans Friends</v>
      </c>
      <c r="C26" s="85" t="str">
        <f>'Eingabe Rennplan'!M43</f>
        <v xml:space="preserve"> </v>
      </c>
      <c r="D26" s="55"/>
      <c r="E26" s="85">
        <f t="shared" si="0"/>
        <v>0</v>
      </c>
      <c r="F26" s="56" t="str">
        <f>IF(E26=0,"",COUNTIFS($E$3:$E$28,"&gt;0",$E$3:$E$28,"&lt;"&amp;E26)+COUNTIF($E$3:E26,E26))</f>
        <v/>
      </c>
      <c r="G26" s="56" t="str">
        <f t="shared" si="1"/>
        <v/>
      </c>
      <c r="H26" s="54"/>
      <c r="I26" s="56">
        <f>24</f>
        <v>24</v>
      </c>
      <c r="J26" s="54" t="str">
        <f t="shared" si="2"/>
        <v/>
      </c>
      <c r="K26" s="85" t="str">
        <f t="shared" si="3"/>
        <v/>
      </c>
    </row>
    <row r="27" spans="1:11" x14ac:dyDescent="0.4">
      <c r="A27" s="56">
        <f>25</f>
        <v>25</v>
      </c>
      <c r="B27" s="54" t="str">
        <f>'Eingabe Rennplan'!J44</f>
        <v>Schusters-Rudertruppe</v>
      </c>
      <c r="C27" s="85" t="str">
        <f>'Eingabe Rennplan'!M44</f>
        <v xml:space="preserve"> </v>
      </c>
      <c r="D27" s="55"/>
      <c r="E27" s="85">
        <f t="shared" si="0"/>
        <v>0</v>
      </c>
      <c r="F27" s="56" t="str">
        <f>IF(E27=0,"",COUNTIFS($E$3:$E$28,"&gt;0",$E$3:$E$28,"&lt;"&amp;E27)+COUNTIF($E$3:E27,E27))</f>
        <v/>
      </c>
      <c r="G27" s="56" t="str">
        <f t="shared" si="1"/>
        <v/>
      </c>
      <c r="H27" s="54"/>
      <c r="I27" s="56">
        <f>25</f>
        <v>25</v>
      </c>
      <c r="J27" s="54" t="str">
        <f t="shared" si="2"/>
        <v/>
      </c>
      <c r="K27" s="85" t="str">
        <f t="shared" si="3"/>
        <v/>
      </c>
    </row>
    <row r="28" spans="1:11" x14ac:dyDescent="0.4">
      <c r="A28" s="56">
        <f>26</f>
        <v>26</v>
      </c>
      <c r="B28" s="54" t="str">
        <f>'Eingabe Rennplan'!J45</f>
        <v>Die fuchsige Martha</v>
      </c>
      <c r="C28" s="85" t="str">
        <f>'Eingabe Rennplan'!M45</f>
        <v xml:space="preserve"> </v>
      </c>
      <c r="D28" s="55"/>
      <c r="E28" s="85">
        <f t="shared" si="0"/>
        <v>0</v>
      </c>
      <c r="F28" s="56" t="str">
        <f>IF(E28=0,"",COUNTIFS($E$3:$E$28,"&gt;0",$E$3:$E$28,"&lt;"&amp;E28)+COUNTIF($E$3:E28,E28))</f>
        <v/>
      </c>
      <c r="G28" s="56" t="str">
        <f t="shared" si="1"/>
        <v/>
      </c>
      <c r="H28" s="54"/>
      <c r="I28" s="56">
        <f>26</f>
        <v>26</v>
      </c>
      <c r="J28" s="54" t="str">
        <f t="shared" si="2"/>
        <v/>
      </c>
      <c r="K28" s="85" t="str">
        <f t="shared" si="3"/>
        <v/>
      </c>
    </row>
    <row r="29" spans="1:11" x14ac:dyDescent="0.4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</row>
    <row r="30" spans="1:11" x14ac:dyDescent="0.4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</row>
    <row r="31" spans="1:11" x14ac:dyDescent="0.4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</row>
    <row r="32" spans="1:11" x14ac:dyDescent="0.4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</row>
    <row r="33" spans="1:11" x14ac:dyDescent="0.4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</row>
    <row r="34" spans="1:11" x14ac:dyDescent="0.4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</row>
    <row r="35" spans="1:11" x14ac:dyDescent="0.4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</row>
    <row r="36" spans="1:11" x14ac:dyDescent="0.4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</row>
    <row r="37" spans="1:11" x14ac:dyDescent="0.4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</row>
    <row r="38" spans="1:11" x14ac:dyDescent="0.4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</row>
    <row r="39" spans="1:11" x14ac:dyDescent="0.4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</row>
    <row r="40" spans="1:11" x14ac:dyDescent="0.4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</row>
    <row r="41" spans="1:11" x14ac:dyDescent="0.4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</row>
    <row r="42" spans="1:11" x14ac:dyDescent="0.4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</row>
    <row r="43" spans="1:11" ht="12.6" x14ac:dyDescent="0.45">
      <c r="A43" s="59" t="s">
        <v>79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</row>
    <row r="44" spans="1:11" ht="12.6" x14ac:dyDescent="0.45">
      <c r="A44" s="59" t="s">
        <v>80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</row>
  </sheetData>
  <mergeCells count="4">
    <mergeCell ref="A1:G1"/>
    <mergeCell ref="I1:K1"/>
    <mergeCell ref="A43:K43"/>
    <mergeCell ref="A44:K44"/>
  </mergeCells>
  <conditionalFormatting sqref="A3:G28">
    <cfRule type="expression" dxfId="3" priority="1">
      <formula>AND($E3&lt;&gt;0,COUNTIF($E$3:$E$28,$E3)&gt;1)</formula>
    </cfRule>
  </conditionalFormatting>
  <conditionalFormatting sqref="I3:K28">
    <cfRule type="expression" dxfId="2" priority="2">
      <formula>AND($K3&lt;&gt;0,COUNTIF($K$3:$K$28,$K3)&gt;1)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80"/>
  <sheetViews>
    <sheetView tabSelected="1" topLeftCell="A23" workbookViewId="0">
      <selection activeCell="G37" sqref="G37"/>
    </sheetView>
  </sheetViews>
  <sheetFormatPr baseColWidth="10" defaultRowHeight="12.3" x14ac:dyDescent="0.4"/>
  <cols>
    <col min="1" max="1" width="6.71875" customWidth="1"/>
    <col min="2" max="2" width="7.27734375" customWidth="1"/>
    <col min="3" max="3" width="7.38671875" customWidth="1"/>
    <col min="4" max="4" width="10.71875" customWidth="1"/>
    <col min="5" max="5" width="9.27734375" customWidth="1"/>
    <col min="6" max="6" width="14.71875" customWidth="1"/>
    <col min="7" max="8" width="9.71875" customWidth="1"/>
    <col min="9" max="9" width="7.38671875" customWidth="1"/>
    <col min="10" max="10" width="10.71875" customWidth="1"/>
    <col min="11" max="11" width="9.27734375" customWidth="1"/>
    <col min="12" max="12" width="15.1640625" customWidth="1"/>
    <col min="13" max="13" width="9.71875" style="3" customWidth="1"/>
    <col min="14" max="14" width="7.27734375" customWidth="1"/>
    <col min="15" max="15" width="6.71875" customWidth="1"/>
  </cols>
  <sheetData>
    <row r="1" spans="1:15" s="34" customFormat="1" ht="39.6" customHeight="1" x14ac:dyDescent="1.2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5" s="35" customFormat="1" ht="43.8" customHeight="1" x14ac:dyDescent="0.4">
      <c r="A2" s="80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pans="1:15" ht="2.4" customHeight="1" x14ac:dyDescent="0.4">
      <c r="A3" s="40"/>
      <c r="C3" s="1"/>
      <c r="E3" s="3"/>
      <c r="I3" s="1"/>
      <c r="K3" s="3"/>
      <c r="O3" s="44"/>
    </row>
    <row r="4" spans="1:15" ht="15" customHeight="1" x14ac:dyDescent="2">
      <c r="A4" s="41"/>
      <c r="B4" s="5"/>
      <c r="C4" s="20">
        <v>0.33333333333333331</v>
      </c>
      <c r="D4" s="21" t="s">
        <v>2</v>
      </c>
      <c r="E4" s="21" t="s">
        <v>3</v>
      </c>
      <c r="F4" s="22"/>
      <c r="G4" s="23" t="s">
        <v>4</v>
      </c>
      <c r="H4" s="5"/>
      <c r="I4" s="20">
        <v>0.34375</v>
      </c>
      <c r="J4" s="21" t="s">
        <v>5</v>
      </c>
      <c r="K4" s="21" t="s">
        <v>3</v>
      </c>
      <c r="L4" s="24"/>
      <c r="M4" s="23"/>
      <c r="N4" s="5"/>
      <c r="O4" s="45"/>
    </row>
    <row r="5" spans="1:15" ht="15" customHeight="1" x14ac:dyDescent="2">
      <c r="A5" s="41"/>
      <c r="B5" s="5"/>
      <c r="C5" s="36" t="s">
        <v>6</v>
      </c>
      <c r="D5" s="72" t="s">
        <v>4</v>
      </c>
      <c r="E5" s="64"/>
      <c r="F5" s="64"/>
      <c r="G5" s="65"/>
      <c r="H5" s="5"/>
      <c r="I5" s="37" t="s">
        <v>6</v>
      </c>
      <c r="J5" s="63" t="s">
        <v>7</v>
      </c>
      <c r="K5" s="64"/>
      <c r="L5" s="64"/>
      <c r="M5" s="65"/>
      <c r="N5" s="5"/>
      <c r="O5" s="45"/>
    </row>
    <row r="6" spans="1:15" ht="15" customHeight="1" x14ac:dyDescent="2">
      <c r="A6" s="41"/>
      <c r="B6" s="5"/>
      <c r="C6" s="36" t="s">
        <v>8</v>
      </c>
      <c r="D6" s="72" t="s">
        <v>9</v>
      </c>
      <c r="E6" s="64"/>
      <c r="F6" s="64"/>
      <c r="G6" s="65"/>
      <c r="H6" s="5"/>
      <c r="I6" s="37" t="s">
        <v>8</v>
      </c>
      <c r="J6" s="66" t="s">
        <v>10</v>
      </c>
      <c r="K6" s="67"/>
      <c r="L6" s="67"/>
      <c r="M6" s="68"/>
      <c r="N6" s="5"/>
      <c r="O6" s="45"/>
    </row>
    <row r="7" spans="1:15" ht="15" customHeight="1" x14ac:dyDescent="2">
      <c r="A7" s="41"/>
      <c r="B7" s="5"/>
      <c r="C7" s="14" t="s">
        <v>11</v>
      </c>
      <c r="D7" s="72" t="s">
        <v>12</v>
      </c>
      <c r="E7" s="64"/>
      <c r="F7" s="64"/>
      <c r="G7" s="65"/>
      <c r="H7" s="5"/>
      <c r="I7" s="15" t="s">
        <v>11</v>
      </c>
      <c r="J7" s="69" t="s">
        <v>13</v>
      </c>
      <c r="K7" s="70"/>
      <c r="L7" s="70"/>
      <c r="M7" s="71"/>
      <c r="N7" s="5"/>
      <c r="O7" s="45"/>
    </row>
    <row r="8" spans="1:15" ht="15" customHeight="1" x14ac:dyDescent="2">
      <c r="A8" s="41"/>
      <c r="B8" s="5"/>
      <c r="C8" s="14" t="s">
        <v>14</v>
      </c>
      <c r="D8" s="72" t="s">
        <v>15</v>
      </c>
      <c r="E8" s="64"/>
      <c r="F8" s="64"/>
      <c r="G8" s="65"/>
      <c r="H8" s="5"/>
      <c r="I8" s="15" t="s">
        <v>14</v>
      </c>
      <c r="J8" s="69" t="s">
        <v>16</v>
      </c>
      <c r="K8" s="70"/>
      <c r="L8" s="70"/>
      <c r="M8" s="71"/>
      <c r="N8" s="5"/>
      <c r="O8" s="45"/>
    </row>
    <row r="9" spans="1:15" ht="2.4" customHeight="1" x14ac:dyDescent="2">
      <c r="A9" s="41"/>
      <c r="B9" s="5"/>
      <c r="C9" s="6"/>
      <c r="F9" s="7"/>
      <c r="H9" s="5"/>
      <c r="I9" s="6"/>
      <c r="J9" s="8"/>
      <c r="L9" s="7"/>
      <c r="N9" s="5"/>
      <c r="O9" s="45"/>
    </row>
    <row r="10" spans="1:15" ht="15" customHeight="1" x14ac:dyDescent="2">
      <c r="A10" s="41"/>
      <c r="B10" s="5"/>
      <c r="C10" s="20">
        <f>SUM(C4,55/60/24)</f>
        <v>0.37152777777777773</v>
      </c>
      <c r="D10" s="21" t="s">
        <v>2</v>
      </c>
      <c r="E10" s="21" t="s">
        <v>3</v>
      </c>
      <c r="F10" s="24"/>
      <c r="G10" s="23" t="s">
        <v>4</v>
      </c>
      <c r="H10" s="5"/>
      <c r="I10" s="20">
        <f>SUM(I4,55/60/24)</f>
        <v>0.38194444444444442</v>
      </c>
      <c r="J10" s="21" t="s">
        <v>2</v>
      </c>
      <c r="K10" s="21" t="s">
        <v>3</v>
      </c>
      <c r="L10" s="24"/>
      <c r="M10" s="23" t="s">
        <v>4</v>
      </c>
      <c r="N10" s="5"/>
      <c r="O10" s="45"/>
    </row>
    <row r="11" spans="1:15" ht="15" customHeight="1" x14ac:dyDescent="2">
      <c r="A11" s="41"/>
      <c r="B11" s="5"/>
      <c r="C11" s="36" t="s">
        <v>6</v>
      </c>
      <c r="D11" s="73" t="s">
        <v>17</v>
      </c>
      <c r="E11" s="67"/>
      <c r="F11" s="67"/>
      <c r="G11" s="68"/>
      <c r="H11" s="5"/>
      <c r="I11" s="37" t="s">
        <v>6</v>
      </c>
      <c r="J11" s="69" t="s">
        <v>18</v>
      </c>
      <c r="K11" s="70"/>
      <c r="L11" s="70"/>
      <c r="M11" s="71"/>
      <c r="N11" s="5"/>
      <c r="O11" s="45"/>
    </row>
    <row r="12" spans="1:15" ht="15" customHeight="1" x14ac:dyDescent="2">
      <c r="A12" s="41"/>
      <c r="B12" s="5"/>
      <c r="C12" s="36" t="s">
        <v>8</v>
      </c>
      <c r="D12" s="73" t="s">
        <v>19</v>
      </c>
      <c r="E12" s="67"/>
      <c r="F12" s="67"/>
      <c r="G12" s="68"/>
      <c r="H12" s="5"/>
      <c r="I12" s="37" t="s">
        <v>8</v>
      </c>
      <c r="J12" s="69" t="s">
        <v>20</v>
      </c>
      <c r="K12" s="70"/>
      <c r="L12" s="70"/>
      <c r="M12" s="71"/>
      <c r="N12" s="5"/>
      <c r="O12" s="45"/>
    </row>
    <row r="13" spans="1:15" ht="15" customHeight="1" x14ac:dyDescent="2">
      <c r="A13" s="41"/>
      <c r="B13" s="5"/>
      <c r="C13" s="14" t="s">
        <v>11</v>
      </c>
      <c r="D13" s="74" t="s">
        <v>21</v>
      </c>
      <c r="E13" s="75"/>
      <c r="F13" s="75"/>
      <c r="G13" s="76"/>
      <c r="H13" s="5"/>
      <c r="I13" s="15" t="s">
        <v>11</v>
      </c>
      <c r="J13" s="69" t="s">
        <v>22</v>
      </c>
      <c r="K13" s="70"/>
      <c r="L13" s="70"/>
      <c r="M13" s="71"/>
      <c r="N13" s="5"/>
      <c r="O13" s="45"/>
    </row>
    <row r="14" spans="1:15" ht="15" customHeight="1" x14ac:dyDescent="2">
      <c r="A14" s="41"/>
      <c r="B14" s="5"/>
      <c r="C14" s="14" t="s">
        <v>14</v>
      </c>
      <c r="D14" s="72" t="s">
        <v>23</v>
      </c>
      <c r="E14" s="64"/>
      <c r="F14" s="64"/>
      <c r="G14" s="65"/>
      <c r="H14" s="5"/>
      <c r="I14" s="15" t="s">
        <v>14</v>
      </c>
      <c r="J14" s="69" t="s">
        <v>24</v>
      </c>
      <c r="K14" s="70"/>
      <c r="L14" s="70"/>
      <c r="M14" s="71"/>
      <c r="N14" s="5"/>
      <c r="O14" s="45"/>
    </row>
    <row r="15" spans="1:15" ht="2.4" customHeight="1" x14ac:dyDescent="2">
      <c r="A15" s="41"/>
      <c r="B15" s="5"/>
      <c r="C15" s="6"/>
      <c r="F15" s="7"/>
      <c r="H15" s="5"/>
      <c r="I15" s="6"/>
      <c r="J15" s="6"/>
      <c r="K15" s="6"/>
      <c r="L15" s="6"/>
      <c r="M15" s="6"/>
      <c r="N15" s="5"/>
      <c r="O15" s="45"/>
    </row>
    <row r="16" spans="1:15" ht="15" customHeight="1" x14ac:dyDescent="2">
      <c r="A16" s="41"/>
      <c r="B16" s="5"/>
      <c r="C16" s="20">
        <f>SUM(C10,50/60/24)</f>
        <v>0.40624999999999994</v>
      </c>
      <c r="D16" s="21" t="s">
        <v>2</v>
      </c>
      <c r="E16" s="21" t="s">
        <v>3</v>
      </c>
      <c r="F16" s="21"/>
      <c r="G16" s="23" t="s">
        <v>4</v>
      </c>
      <c r="H16" s="5"/>
      <c r="I16" s="20">
        <f>SUM(I10,50/60/24)</f>
        <v>0.41666666666666663</v>
      </c>
      <c r="J16" s="21" t="s">
        <v>2</v>
      </c>
      <c r="K16" s="21" t="s">
        <v>3</v>
      </c>
      <c r="L16" s="24"/>
      <c r="M16" s="23" t="s">
        <v>4</v>
      </c>
      <c r="N16" s="5"/>
      <c r="O16" s="45"/>
    </row>
    <row r="17" spans="1:15" ht="15" customHeight="1" x14ac:dyDescent="2">
      <c r="A17" s="41"/>
      <c r="B17" s="5"/>
      <c r="C17" s="36" t="s">
        <v>6</v>
      </c>
      <c r="D17" s="73" t="s">
        <v>25</v>
      </c>
      <c r="E17" s="67"/>
      <c r="F17" s="67"/>
      <c r="G17" s="68"/>
      <c r="H17" s="5"/>
      <c r="I17" s="37" t="s">
        <v>6</v>
      </c>
      <c r="J17" s="69" t="s">
        <v>26</v>
      </c>
      <c r="K17" s="70"/>
      <c r="L17" s="70"/>
      <c r="M17" s="71"/>
      <c r="N17" s="5"/>
      <c r="O17" s="45"/>
    </row>
    <row r="18" spans="1:15" ht="15" customHeight="1" x14ac:dyDescent="2">
      <c r="A18" s="41"/>
      <c r="B18" s="5"/>
      <c r="C18" s="36" t="s">
        <v>8</v>
      </c>
      <c r="D18" s="73" t="s">
        <v>27</v>
      </c>
      <c r="E18" s="67"/>
      <c r="F18" s="67"/>
      <c r="G18" s="68"/>
      <c r="H18" s="5"/>
      <c r="I18" s="37" t="s">
        <v>8</v>
      </c>
      <c r="J18" s="82" t="s">
        <v>28</v>
      </c>
      <c r="K18" s="83"/>
      <c r="L18" s="83"/>
      <c r="M18" s="84"/>
      <c r="N18" s="5"/>
      <c r="O18" s="45"/>
    </row>
    <row r="19" spans="1:15" ht="15" customHeight="1" x14ac:dyDescent="2">
      <c r="A19" s="41"/>
      <c r="B19" s="5"/>
      <c r="C19" s="14" t="s">
        <v>11</v>
      </c>
      <c r="D19" s="73" t="s">
        <v>29</v>
      </c>
      <c r="E19" s="67"/>
      <c r="F19" s="67"/>
      <c r="G19" s="68"/>
      <c r="H19" s="5"/>
      <c r="I19" s="15" t="s">
        <v>11</v>
      </c>
      <c r="J19" s="69" t="s">
        <v>30</v>
      </c>
      <c r="K19" s="70"/>
      <c r="L19" s="70"/>
      <c r="M19" s="71"/>
      <c r="N19" s="5"/>
      <c r="O19" s="45"/>
    </row>
    <row r="20" spans="1:15" ht="15" customHeight="1" x14ac:dyDescent="2">
      <c r="A20" s="41"/>
      <c r="B20" s="5"/>
      <c r="C20" s="14" t="s">
        <v>14</v>
      </c>
      <c r="D20" s="73" t="s">
        <v>31</v>
      </c>
      <c r="E20" s="67"/>
      <c r="F20" s="67"/>
      <c r="G20" s="68"/>
      <c r="H20" s="5"/>
      <c r="I20" s="15" t="s">
        <v>14</v>
      </c>
      <c r="J20" s="69" t="s">
        <v>32</v>
      </c>
      <c r="K20" s="70"/>
      <c r="L20" s="70"/>
      <c r="M20" s="71"/>
      <c r="N20" s="5"/>
      <c r="O20" s="45"/>
    </row>
    <row r="21" spans="1:15" ht="2.4" customHeight="1" x14ac:dyDescent="2">
      <c r="A21" s="41"/>
      <c r="B21" s="5"/>
      <c r="C21" s="6"/>
      <c r="F21" s="7"/>
      <c r="H21" s="5"/>
      <c r="I21" s="6"/>
      <c r="J21" s="8"/>
      <c r="L21" s="7"/>
      <c r="N21" s="5"/>
      <c r="O21" s="45"/>
    </row>
    <row r="22" spans="1:15" ht="15" customHeight="1" x14ac:dyDescent="2">
      <c r="A22" s="41"/>
      <c r="B22" s="5"/>
      <c r="C22" s="20">
        <f>SUM(C16,50/60/24)</f>
        <v>0.44097222222222215</v>
      </c>
      <c r="D22" s="21" t="s">
        <v>2</v>
      </c>
      <c r="E22" s="21" t="s">
        <v>3</v>
      </c>
      <c r="F22" s="24"/>
      <c r="G22" s="23" t="s">
        <v>4</v>
      </c>
      <c r="H22" s="5"/>
      <c r="I22" s="5"/>
      <c r="J22" s="5"/>
      <c r="K22" s="5"/>
      <c r="L22" s="5"/>
      <c r="M22" s="5"/>
      <c r="N22" s="5"/>
      <c r="O22" s="45"/>
    </row>
    <row r="23" spans="1:15" ht="15" customHeight="1" x14ac:dyDescent="2">
      <c r="A23" s="41"/>
      <c r="B23" s="5"/>
      <c r="C23" s="36" t="s">
        <v>6</v>
      </c>
      <c r="D23" s="69" t="s">
        <v>33</v>
      </c>
      <c r="E23" s="70"/>
      <c r="F23" s="70"/>
      <c r="G23" s="71"/>
      <c r="H23" s="5"/>
      <c r="I23" s="5"/>
      <c r="J23" s="5"/>
      <c r="K23" s="5"/>
      <c r="L23" s="5"/>
      <c r="M23" s="5"/>
      <c r="N23" s="5"/>
      <c r="O23" s="45"/>
    </row>
    <row r="24" spans="1:15" ht="15" customHeight="1" x14ac:dyDescent="2">
      <c r="A24" s="41"/>
      <c r="B24" s="5"/>
      <c r="C24" s="36" t="s">
        <v>8</v>
      </c>
      <c r="D24" s="72" t="s">
        <v>34</v>
      </c>
      <c r="E24" s="64"/>
      <c r="F24" s="64"/>
      <c r="G24" s="65"/>
      <c r="H24" s="5"/>
      <c r="I24" s="5"/>
      <c r="J24" s="5"/>
      <c r="K24" s="5"/>
      <c r="L24" s="5"/>
      <c r="M24" s="5"/>
      <c r="N24" s="5"/>
      <c r="O24" s="45"/>
    </row>
    <row r="25" spans="1:15" ht="15" customHeight="1" x14ac:dyDescent="2">
      <c r="A25" s="41"/>
      <c r="B25" s="5"/>
      <c r="C25" s="14" t="s">
        <v>11</v>
      </c>
      <c r="D25" s="73" t="s">
        <v>35</v>
      </c>
      <c r="E25" s="67"/>
      <c r="F25" s="67"/>
      <c r="G25" s="68"/>
      <c r="H25" s="5"/>
      <c r="I25" s="5"/>
      <c r="J25" s="5"/>
      <c r="K25" s="5"/>
      <c r="L25" s="5"/>
      <c r="M25" s="5"/>
      <c r="N25" s="5"/>
      <c r="O25" s="45"/>
    </row>
    <row r="26" spans="1:15" ht="15" customHeight="1" x14ac:dyDescent="2">
      <c r="A26" s="41"/>
      <c r="B26" s="5"/>
      <c r="C26" s="14" t="s">
        <v>14</v>
      </c>
      <c r="D26" s="73" t="s">
        <v>4</v>
      </c>
      <c r="E26" s="67"/>
      <c r="F26" s="67"/>
      <c r="G26" s="68"/>
      <c r="H26" s="5"/>
      <c r="I26" s="5"/>
      <c r="J26" s="5"/>
      <c r="K26" s="5"/>
      <c r="L26" s="5"/>
      <c r="M26" s="5"/>
      <c r="N26" s="5"/>
      <c r="O26" s="45"/>
    </row>
    <row r="27" spans="1:15" ht="2.4" customHeight="1" x14ac:dyDescent="0.4">
      <c r="A27" s="40"/>
      <c r="C27" s="1"/>
      <c r="E27" s="3"/>
      <c r="I27" s="1"/>
      <c r="K27" s="3"/>
      <c r="O27" s="44"/>
    </row>
    <row r="28" spans="1:15" ht="27.9" customHeight="1" x14ac:dyDescent="0.85">
      <c r="A28" s="40"/>
      <c r="C28" s="4"/>
      <c r="D28" s="4"/>
      <c r="E28" s="11"/>
      <c r="F28" s="12"/>
      <c r="G28" s="13"/>
      <c r="H28" s="13" t="s">
        <v>36</v>
      </c>
      <c r="I28" s="11"/>
      <c r="J28" s="11"/>
      <c r="K28" s="11"/>
      <c r="L28" s="11"/>
      <c r="O28" s="44"/>
    </row>
    <row r="29" spans="1:15" ht="18" customHeight="1" x14ac:dyDescent="0.4">
      <c r="A29" s="40"/>
      <c r="C29" s="20">
        <f>SUM(C22,40/60/24)</f>
        <v>0.46874999999999994</v>
      </c>
      <c r="D29" s="26" t="s">
        <v>2</v>
      </c>
      <c r="E29" s="26" t="s">
        <v>37</v>
      </c>
      <c r="F29" s="27"/>
      <c r="G29" s="28" t="s">
        <v>38</v>
      </c>
      <c r="I29" s="20">
        <f>SUM(C29,10/60/24)</f>
        <v>0.47569444444444436</v>
      </c>
      <c r="J29" s="26" t="s">
        <v>2</v>
      </c>
      <c r="K29" s="26" t="s">
        <v>39</v>
      </c>
      <c r="L29" s="27"/>
      <c r="M29" s="28" t="s">
        <v>38</v>
      </c>
      <c r="O29" s="44"/>
    </row>
    <row r="30" spans="1:15" ht="18" customHeight="1" x14ac:dyDescent="0.45">
      <c r="A30" s="40"/>
      <c r="C30" s="17" t="s">
        <v>40</v>
      </c>
      <c r="D30" s="64" t="s">
        <v>4</v>
      </c>
      <c r="E30" s="64"/>
      <c r="F30" s="77"/>
      <c r="G30" s="51"/>
      <c r="I30" s="19" t="s">
        <v>41</v>
      </c>
      <c r="J30" s="63" t="str">
        <f>J5</f>
        <v>Neutsch`s Bande</v>
      </c>
      <c r="K30" s="64"/>
      <c r="L30" s="77"/>
      <c r="M30" s="51">
        <v>9.3182870370370381E-4</v>
      </c>
      <c r="O30" s="44"/>
    </row>
    <row r="31" spans="1:15" ht="18" customHeight="1" x14ac:dyDescent="0.45">
      <c r="A31" s="40"/>
      <c r="C31" s="16" t="s">
        <v>42</v>
      </c>
      <c r="D31" s="64" t="str">
        <f>D6</f>
        <v>Dragon Squad</v>
      </c>
      <c r="E31" s="64"/>
      <c r="F31" s="77"/>
      <c r="G31" s="51">
        <v>9.1631944444444454E-4</v>
      </c>
      <c r="I31" s="18" t="s">
        <v>43</v>
      </c>
      <c r="J31" s="63" t="str">
        <f>J6</f>
        <v>Sunshine</v>
      </c>
      <c r="K31" s="64"/>
      <c r="L31" s="77"/>
      <c r="M31" s="51">
        <v>9.3043981481481493E-4</v>
      </c>
      <c r="O31" s="44"/>
    </row>
    <row r="32" spans="1:15" ht="18" customHeight="1" x14ac:dyDescent="0.45">
      <c r="A32" s="40"/>
      <c r="C32" s="16" t="s">
        <v>44</v>
      </c>
      <c r="D32" s="64" t="str">
        <f>D7</f>
        <v>Axolotl Allstars</v>
      </c>
      <c r="E32" s="64"/>
      <c r="F32" s="77"/>
      <c r="G32" s="51">
        <v>9.9164351851851844E-4</v>
      </c>
      <c r="I32" s="18" t="s">
        <v>45</v>
      </c>
      <c r="J32" s="63" t="str">
        <f>J7</f>
        <v>Eddies Beschützer</v>
      </c>
      <c r="K32" s="64"/>
      <c r="L32" s="77"/>
      <c r="M32" s="51">
        <v>1.0832175925925927E-3</v>
      </c>
      <c r="O32" s="44"/>
    </row>
    <row r="33" spans="1:15" ht="18" customHeight="1" x14ac:dyDescent="0.45">
      <c r="A33" s="40"/>
      <c r="C33" s="16" t="s">
        <v>46</v>
      </c>
      <c r="D33" s="64" t="str">
        <f>D8</f>
        <v>Kranich-Kanuten auf Kurs</v>
      </c>
      <c r="E33" s="64"/>
      <c r="F33" s="77"/>
      <c r="G33" s="51">
        <v>8.5312500000000004E-4</v>
      </c>
      <c r="I33" s="18" t="s">
        <v>47</v>
      </c>
      <c r="J33" s="63" t="str">
        <f>J8</f>
        <v>Golden Wind</v>
      </c>
      <c r="K33" s="64"/>
      <c r="L33" s="77"/>
      <c r="M33" s="51">
        <v>9.4594907407407421E-4</v>
      </c>
      <c r="O33" s="44"/>
    </row>
    <row r="34" spans="1:15" ht="2.4" customHeight="1" x14ac:dyDescent="0.4">
      <c r="A34" s="40"/>
      <c r="C34" s="1"/>
      <c r="E34" s="3"/>
      <c r="I34" s="1"/>
      <c r="K34" s="3"/>
      <c r="O34" s="44"/>
    </row>
    <row r="35" spans="1:15" ht="18" customHeight="1" x14ac:dyDescent="0.4">
      <c r="A35" s="40"/>
      <c r="C35" s="20">
        <f>SUM(I29,10/60/24)</f>
        <v>0.48263888888888878</v>
      </c>
      <c r="D35" s="26" t="s">
        <v>2</v>
      </c>
      <c r="E35" s="26" t="s">
        <v>48</v>
      </c>
      <c r="F35" s="27"/>
      <c r="G35" s="28" t="s">
        <v>38</v>
      </c>
      <c r="I35" s="20">
        <f>SUM(C35,10/60/24)</f>
        <v>0.4895833333333332</v>
      </c>
      <c r="J35" s="26" t="s">
        <v>2</v>
      </c>
      <c r="K35" s="26" t="s">
        <v>49</v>
      </c>
      <c r="L35" s="27"/>
      <c r="M35" s="28" t="s">
        <v>38</v>
      </c>
      <c r="O35" s="44"/>
    </row>
    <row r="36" spans="1:15" ht="18" customHeight="1" x14ac:dyDescent="0.45">
      <c r="A36" s="40"/>
      <c r="C36" s="19" t="s">
        <v>40</v>
      </c>
      <c r="D36" s="72" t="str">
        <f>D11</f>
        <v>SC Bikini Bottom</v>
      </c>
      <c r="E36" s="64"/>
      <c r="F36" s="77"/>
      <c r="G36" s="51">
        <v>1.0391203703703704E-3</v>
      </c>
      <c r="I36" s="19" t="s">
        <v>41</v>
      </c>
      <c r="J36" s="64" t="str">
        <f>J11</f>
        <v>Fast &amp; Flussious</v>
      </c>
      <c r="K36" s="64"/>
      <c r="L36" s="77"/>
      <c r="M36" s="51" t="s">
        <v>4</v>
      </c>
      <c r="O36" s="44"/>
    </row>
    <row r="37" spans="1:15" ht="18" customHeight="1" x14ac:dyDescent="0.45">
      <c r="A37" s="40"/>
      <c r="C37" s="18" t="s">
        <v>42</v>
      </c>
      <c r="D37" s="72" t="str">
        <f>D12</f>
        <v>Hope #allesfürhope</v>
      </c>
      <c r="E37" s="64"/>
      <c r="F37" s="77"/>
      <c r="G37" s="51">
        <v>9.7407407407407414E-4</v>
      </c>
      <c r="I37" s="18" t="s">
        <v>43</v>
      </c>
      <c r="J37" s="64" t="str">
        <f>J12</f>
        <v>Captain Peter und die Leichtmatrosen</v>
      </c>
      <c r="K37" s="64"/>
      <c r="L37" s="77"/>
      <c r="M37" s="51" t="s">
        <v>4</v>
      </c>
      <c r="O37" s="44"/>
    </row>
    <row r="38" spans="1:15" ht="18" customHeight="1" x14ac:dyDescent="0.45">
      <c r="A38" s="40"/>
      <c r="C38" s="18" t="s">
        <v>44</v>
      </c>
      <c r="D38" s="72" t="str">
        <f>D13</f>
        <v>LES Go</v>
      </c>
      <c r="E38" s="64"/>
      <c r="F38" s="77"/>
      <c r="G38" s="51">
        <v>9.523148148148148E-4</v>
      </c>
      <c r="I38" s="18" t="s">
        <v>45</v>
      </c>
      <c r="J38" s="64" t="str">
        <f>J13</f>
        <v>Waveriders</v>
      </c>
      <c r="K38" s="64"/>
      <c r="L38" s="77"/>
      <c r="M38" s="51" t="s">
        <v>4</v>
      </c>
      <c r="O38" s="44"/>
    </row>
    <row r="39" spans="1:15" ht="18" customHeight="1" x14ac:dyDescent="0.45">
      <c r="A39" s="40"/>
      <c r="C39" s="18" t="s">
        <v>46</v>
      </c>
      <c r="D39" s="72" t="str">
        <f>D14</f>
        <v>Schlauchboot</v>
      </c>
      <c r="E39" s="64"/>
      <c r="F39" s="77"/>
      <c r="G39" s="51">
        <v>8.8310185185185193E-4</v>
      </c>
      <c r="I39" s="18" t="s">
        <v>47</v>
      </c>
      <c r="J39" s="64" t="str">
        <f>J14</f>
        <v>Die Biber</v>
      </c>
      <c r="K39" s="64"/>
      <c r="L39" s="77"/>
      <c r="M39" s="51" t="s">
        <v>4</v>
      </c>
      <c r="O39" s="44"/>
    </row>
    <row r="40" spans="1:15" ht="2.4" customHeight="1" x14ac:dyDescent="0.4">
      <c r="A40" s="40"/>
      <c r="C40" s="1"/>
      <c r="E40" s="3"/>
      <c r="I40" s="1"/>
      <c r="K40" s="3"/>
      <c r="O40" s="44"/>
    </row>
    <row r="41" spans="1:15" ht="18" customHeight="1" x14ac:dyDescent="0.4">
      <c r="A41" s="40"/>
      <c r="C41" s="20">
        <f>SUM(I35,10/60/24)</f>
        <v>0.49652777777777762</v>
      </c>
      <c r="D41" s="26" t="s">
        <v>2</v>
      </c>
      <c r="E41" s="26" t="s">
        <v>50</v>
      </c>
      <c r="F41" s="27"/>
      <c r="G41" s="28" t="s">
        <v>38</v>
      </c>
      <c r="I41" s="20">
        <f>SUM(C41,10/60/24)</f>
        <v>0.5034722222222221</v>
      </c>
      <c r="J41" s="26" t="s">
        <v>2</v>
      </c>
      <c r="K41" s="26" t="s">
        <v>51</v>
      </c>
      <c r="L41" s="27"/>
      <c r="M41" s="28" t="s">
        <v>38</v>
      </c>
      <c r="O41" s="44"/>
    </row>
    <row r="42" spans="1:15" ht="18" customHeight="1" x14ac:dyDescent="0.45">
      <c r="A42" s="40"/>
      <c r="C42" s="19" t="s">
        <v>40</v>
      </c>
      <c r="D42" s="72" t="str">
        <f>D17</f>
        <v>Ata's Dragons</v>
      </c>
      <c r="E42" s="64"/>
      <c r="F42" s="77"/>
      <c r="G42" s="51" t="s">
        <v>4</v>
      </c>
      <c r="I42" s="19" t="s">
        <v>41</v>
      </c>
      <c r="J42" s="72" t="str">
        <f>J17</f>
        <v>NetroNapptoren</v>
      </c>
      <c r="K42" s="64"/>
      <c r="L42" s="77"/>
      <c r="M42" s="51" t="s">
        <v>4</v>
      </c>
      <c r="O42" s="44"/>
    </row>
    <row r="43" spans="1:15" ht="18" customHeight="1" x14ac:dyDescent="0.45">
      <c r="A43" s="40"/>
      <c r="C43" s="18" t="s">
        <v>42</v>
      </c>
      <c r="D43" s="72" t="str">
        <f>D18</f>
        <v>Fluss-Flitzer</v>
      </c>
      <c r="E43" s="64"/>
      <c r="F43" s="77"/>
      <c r="G43" s="51" t="s">
        <v>4</v>
      </c>
      <c r="I43" s="18" t="s">
        <v>43</v>
      </c>
      <c r="J43" s="72" t="str">
        <f>J18</f>
        <v>Fischermans Friends</v>
      </c>
      <c r="K43" s="64"/>
      <c r="L43" s="77"/>
      <c r="M43" s="51" t="s">
        <v>4</v>
      </c>
      <c r="O43" s="44"/>
    </row>
    <row r="44" spans="1:15" ht="18" customHeight="1" x14ac:dyDescent="0.45">
      <c r="A44" s="40"/>
      <c r="C44" s="18" t="s">
        <v>44</v>
      </c>
      <c r="D44" s="72" t="str">
        <f>D19</f>
        <v>10 Chaospiraten</v>
      </c>
      <c r="E44" s="64"/>
      <c r="F44" s="77"/>
      <c r="G44" s="51" t="s">
        <v>4</v>
      </c>
      <c r="I44" s="18" t="s">
        <v>45</v>
      </c>
      <c r="J44" s="72" t="str">
        <f>J19</f>
        <v>Schusters-Rudertruppe</v>
      </c>
      <c r="K44" s="64"/>
      <c r="L44" s="77"/>
      <c r="M44" s="51" t="s">
        <v>4</v>
      </c>
      <c r="O44" s="44"/>
    </row>
    <row r="45" spans="1:15" ht="18" customHeight="1" x14ac:dyDescent="0.45">
      <c r="A45" s="40"/>
      <c r="C45" s="18" t="s">
        <v>52</v>
      </c>
      <c r="D45" s="72" t="str">
        <f>D20</f>
        <v>Gaußgischtgang</v>
      </c>
      <c r="E45" s="64"/>
      <c r="F45" s="77"/>
      <c r="G45" s="51" t="s">
        <v>4</v>
      </c>
      <c r="I45" s="18" t="s">
        <v>47</v>
      </c>
      <c r="J45" s="72" t="str">
        <f>J20</f>
        <v>Die fuchsige Martha</v>
      </c>
      <c r="K45" s="64"/>
      <c r="L45" s="77"/>
      <c r="M45" s="51" t="s">
        <v>4</v>
      </c>
      <c r="O45" s="44"/>
    </row>
    <row r="46" spans="1:15" ht="2.4" customHeight="1" x14ac:dyDescent="0.4">
      <c r="A46" s="40"/>
      <c r="C46" s="1"/>
      <c r="E46" s="3"/>
      <c r="I46" s="1"/>
      <c r="K46" s="3"/>
      <c r="O46" s="44"/>
    </row>
    <row r="47" spans="1:15" ht="18" customHeight="1" x14ac:dyDescent="0.4">
      <c r="A47" s="40"/>
      <c r="C47" s="20">
        <f>SUM(I41,10/60/24)</f>
        <v>0.51041666666666652</v>
      </c>
      <c r="D47" s="26" t="s">
        <v>2</v>
      </c>
      <c r="E47" s="26" t="s">
        <v>53</v>
      </c>
      <c r="F47" s="27"/>
      <c r="G47" s="28" t="s">
        <v>38</v>
      </c>
      <c r="M47"/>
      <c r="O47" s="44"/>
    </row>
    <row r="48" spans="1:15" ht="18" customHeight="1" x14ac:dyDescent="0.45">
      <c r="A48" s="40"/>
      <c r="C48" s="19" t="s">
        <v>40</v>
      </c>
      <c r="D48" s="72" t="str">
        <f>D23</f>
        <v>Büssingdrachen</v>
      </c>
      <c r="E48" s="64"/>
      <c r="F48" s="77"/>
      <c r="G48" s="51" t="s">
        <v>4</v>
      </c>
      <c r="M48"/>
      <c r="O48" s="44"/>
    </row>
    <row r="49" spans="1:15" ht="18" customHeight="1" x14ac:dyDescent="0.45">
      <c r="A49" s="40"/>
      <c r="C49" s="18" t="s">
        <v>42</v>
      </c>
      <c r="D49" s="72" t="str">
        <f>D24</f>
        <v>Arnoldi-Reds</v>
      </c>
      <c r="E49" s="64"/>
      <c r="F49" s="77"/>
      <c r="G49" s="51" t="s">
        <v>4</v>
      </c>
      <c r="M49"/>
      <c r="O49" s="44"/>
    </row>
    <row r="50" spans="1:15" ht="18" customHeight="1" x14ac:dyDescent="0.45">
      <c r="A50" s="40"/>
      <c r="C50" s="18" t="s">
        <v>44</v>
      </c>
      <c r="D50" s="72" t="str">
        <f>D25</f>
        <v>Flotter Hans</v>
      </c>
      <c r="E50" s="64"/>
      <c r="F50" s="77"/>
      <c r="G50" s="57" t="s">
        <v>81</v>
      </c>
      <c r="M50"/>
      <c r="O50" s="44"/>
    </row>
    <row r="51" spans="1:15" ht="18" customHeight="1" x14ac:dyDescent="0.45">
      <c r="A51" s="40"/>
      <c r="C51" s="18" t="s">
        <v>46</v>
      </c>
      <c r="D51" s="72" t="str">
        <f>D26</f>
        <v xml:space="preserve"> </v>
      </c>
      <c r="E51" s="64"/>
      <c r="F51" s="77"/>
      <c r="G51" s="51" t="s">
        <v>4</v>
      </c>
      <c r="M51"/>
      <c r="O51" s="44"/>
    </row>
    <row r="52" spans="1:15" ht="2.4" customHeight="1" x14ac:dyDescent="0.4">
      <c r="A52" s="40"/>
      <c r="C52" s="1"/>
      <c r="E52" s="3"/>
      <c r="I52" s="1"/>
      <c r="K52" s="3"/>
      <c r="O52" s="44"/>
    </row>
    <row r="53" spans="1:15" ht="2.4" customHeight="1" x14ac:dyDescent="0.4">
      <c r="A53" s="40"/>
      <c r="C53" s="1"/>
      <c r="E53" s="3"/>
      <c r="I53" s="1"/>
      <c r="K53" s="3"/>
      <c r="O53" s="44"/>
    </row>
    <row r="54" spans="1:15" ht="32.1" customHeight="1" x14ac:dyDescent="0.85">
      <c r="A54" s="40"/>
      <c r="C54" s="4"/>
      <c r="D54" s="4"/>
      <c r="E54" s="11"/>
      <c r="F54" s="12"/>
      <c r="G54" s="13"/>
      <c r="H54" s="13" t="s">
        <v>54</v>
      </c>
      <c r="I54" s="11"/>
      <c r="J54" s="11"/>
      <c r="K54" s="11"/>
      <c r="L54" s="11"/>
      <c r="O54" s="44"/>
    </row>
    <row r="55" spans="1:15" ht="18" customHeight="1" x14ac:dyDescent="0.4">
      <c r="A55" s="40"/>
      <c r="C55" s="25">
        <f>SUM(C47,50/60/24)</f>
        <v>0.54513888888888873</v>
      </c>
      <c r="D55" s="26" t="s">
        <v>2</v>
      </c>
      <c r="E55" s="26" t="s">
        <v>55</v>
      </c>
      <c r="F55" s="27"/>
      <c r="G55" s="28" t="s">
        <v>38</v>
      </c>
      <c r="I55" s="25">
        <f>SUM(C55,10/60/24)</f>
        <v>0.55208333333333315</v>
      </c>
      <c r="J55" s="26" t="s">
        <v>2</v>
      </c>
      <c r="K55" s="26" t="s">
        <v>56</v>
      </c>
      <c r="L55" s="27"/>
      <c r="M55" s="28" t="s">
        <v>38</v>
      </c>
      <c r="O55" s="44"/>
    </row>
    <row r="56" spans="1:15" ht="18" customHeight="1" x14ac:dyDescent="0.45">
      <c r="A56" s="40"/>
      <c r="C56" s="19" t="s">
        <v>40</v>
      </c>
      <c r="D56" s="60" t="str">
        <f>IF(Auswertung!J27="","   25.   Bestzeit",Auswertung!J27)</f>
        <v xml:space="preserve">   25.   Bestzeit</v>
      </c>
      <c r="E56" s="61"/>
      <c r="F56" s="62"/>
      <c r="G56" s="51" t="s">
        <v>4</v>
      </c>
      <c r="I56" s="19" t="s">
        <v>41</v>
      </c>
      <c r="J56" s="60" t="str">
        <f>IF(Auswertung!J23="","   21.   Bestzeit",Auswertung!J23)</f>
        <v xml:space="preserve">   21.   Bestzeit</v>
      </c>
      <c r="K56" s="61"/>
      <c r="L56" s="62"/>
      <c r="M56" s="51" t="s">
        <v>4</v>
      </c>
      <c r="O56" s="44"/>
    </row>
    <row r="57" spans="1:15" ht="18" customHeight="1" x14ac:dyDescent="0.45">
      <c r="A57" s="40"/>
      <c r="C57" s="18" t="s">
        <v>42</v>
      </c>
      <c r="D57" s="60" t="str">
        <f>IF(Auswertung!J25="","   23.   Bestzeit",Auswertung!J25)</f>
        <v xml:space="preserve">   23.   Bestzeit</v>
      </c>
      <c r="E57" s="61"/>
      <c r="F57" s="62"/>
      <c r="G57" s="51" t="s">
        <v>4</v>
      </c>
      <c r="I57" s="18" t="s">
        <v>43</v>
      </c>
      <c r="J57" s="60" t="str">
        <f>IF(Auswertung!J21="","   19.   Bestzeit",Auswertung!J21)</f>
        <v xml:space="preserve">   19.   Bestzeit</v>
      </c>
      <c r="K57" s="61"/>
      <c r="L57" s="62"/>
      <c r="M57" s="51" t="s">
        <v>4</v>
      </c>
      <c r="O57" s="44"/>
    </row>
    <row r="58" spans="1:15" ht="18" customHeight="1" x14ac:dyDescent="0.45">
      <c r="A58" s="40"/>
      <c r="C58" s="18" t="s">
        <v>44</v>
      </c>
      <c r="D58" s="60" t="str">
        <f>IF(Auswertung!J26="","   24.   Bestzeit",Auswertung!J26)</f>
        <v xml:space="preserve">   24.   Bestzeit</v>
      </c>
      <c r="E58" s="61"/>
      <c r="F58" s="62"/>
      <c r="G58" s="51" t="s">
        <v>4</v>
      </c>
      <c r="I58" s="18" t="s">
        <v>45</v>
      </c>
      <c r="J58" s="60" t="str">
        <f>IF(Auswertung!J22="","   20.   Bestzeit",Auswertung!J22)</f>
        <v xml:space="preserve">   20.   Bestzeit</v>
      </c>
      <c r="K58" s="61"/>
      <c r="L58" s="62"/>
      <c r="M58" s="51" t="s">
        <v>4</v>
      </c>
      <c r="O58" s="44"/>
    </row>
    <row r="59" spans="1:15" ht="18" customHeight="1" x14ac:dyDescent="0.45">
      <c r="A59" s="40"/>
      <c r="C59" s="18" t="s">
        <v>46</v>
      </c>
      <c r="D59" s="60" t="str">
        <f>IF(Auswertung!J28="","   26.   Bestzeit",Auswertung!J28)</f>
        <v xml:space="preserve">   26.   Bestzeit</v>
      </c>
      <c r="E59" s="61"/>
      <c r="F59" s="62"/>
      <c r="G59" s="51" t="s">
        <v>4</v>
      </c>
      <c r="I59" s="18" t="s">
        <v>47</v>
      </c>
      <c r="J59" s="60" t="str">
        <f>IF(Auswertung!J24="","   22.   Bestzeit",Auswertung!J24)</f>
        <v xml:space="preserve">   22.   Bestzeit</v>
      </c>
      <c r="K59" s="61"/>
      <c r="L59" s="62"/>
      <c r="M59" s="51" t="s">
        <v>4</v>
      </c>
      <c r="O59" s="44"/>
    </row>
    <row r="60" spans="1:15" ht="2.4" customHeight="1" x14ac:dyDescent="0.4">
      <c r="A60" s="40"/>
      <c r="C60" s="1"/>
      <c r="E60" s="3"/>
      <c r="G60" s="3"/>
      <c r="I60" s="1"/>
      <c r="K60" s="3"/>
      <c r="O60" s="44"/>
    </row>
    <row r="61" spans="1:15" ht="18" customHeight="1" x14ac:dyDescent="0.4">
      <c r="A61" s="40"/>
      <c r="C61" s="32">
        <f>SUM(I55,10/60/24)</f>
        <v>0.55902777777777757</v>
      </c>
      <c r="D61" s="26" t="s">
        <v>2</v>
      </c>
      <c r="E61" s="26" t="s">
        <v>57</v>
      </c>
      <c r="F61" s="27"/>
      <c r="G61" s="28" t="s">
        <v>38</v>
      </c>
      <c r="I61" s="25">
        <f>SUM(C61,10/60/24)</f>
        <v>0.56597222222222199</v>
      </c>
      <c r="J61" s="26" t="s">
        <v>2</v>
      </c>
      <c r="K61" s="26" t="s">
        <v>58</v>
      </c>
      <c r="L61" s="27"/>
      <c r="M61" s="28" t="s">
        <v>38</v>
      </c>
      <c r="O61" s="44"/>
    </row>
    <row r="62" spans="1:15" ht="18" customHeight="1" x14ac:dyDescent="0.45">
      <c r="A62" s="40"/>
      <c r="C62" s="19" t="s">
        <v>40</v>
      </c>
      <c r="D62" s="60" t="str">
        <f>IF(Auswertung!J19="","   17.   Bestzeit",Auswertung!J19)</f>
        <v xml:space="preserve">   17.   Bestzeit</v>
      </c>
      <c r="E62" s="61"/>
      <c r="F62" s="62"/>
      <c r="G62" s="51" t="s">
        <v>4</v>
      </c>
      <c r="I62" s="19" t="s">
        <v>41</v>
      </c>
      <c r="J62" s="60" t="str">
        <f>IF(Auswertung!J15="","   13.   Bestzeit",Auswertung!J15)</f>
        <v xml:space="preserve">   13.   Bestzeit</v>
      </c>
      <c r="K62" s="61"/>
      <c r="L62" s="62"/>
      <c r="M62" s="51" t="s">
        <v>4</v>
      </c>
      <c r="O62" s="44"/>
    </row>
    <row r="63" spans="1:15" ht="18" customHeight="1" x14ac:dyDescent="0.45">
      <c r="A63" s="40"/>
      <c r="C63" s="18" t="s">
        <v>42</v>
      </c>
      <c r="D63" s="60" t="str">
        <f>IF(Auswertung!J17="","   15.   Bestzeit",Auswertung!J17)</f>
        <v xml:space="preserve">   15.   Bestzeit</v>
      </c>
      <c r="E63" s="61"/>
      <c r="F63" s="62"/>
      <c r="G63" s="51" t="s">
        <v>4</v>
      </c>
      <c r="I63" s="18" t="s">
        <v>43</v>
      </c>
      <c r="J63" s="60" t="str">
        <f>IF(Auswertung!J13="","   11.   Bestzeit",Auswertung!J13)</f>
        <v>Eddies Beschützer</v>
      </c>
      <c r="K63" s="61"/>
      <c r="L63" s="62"/>
      <c r="M63" s="51" t="s">
        <v>4</v>
      </c>
      <c r="O63" s="44"/>
    </row>
    <row r="64" spans="1:15" ht="18" customHeight="1" x14ac:dyDescent="0.45">
      <c r="A64" s="40"/>
      <c r="C64" s="18" t="s">
        <v>44</v>
      </c>
      <c r="D64" s="60" t="str">
        <f>IF(Auswertung!J18="","   16.   Bestzeit",Auswertung!J18)</f>
        <v xml:space="preserve">   16.   Bestzeit</v>
      </c>
      <c r="E64" s="61"/>
      <c r="F64" s="62"/>
      <c r="G64" s="51" t="s">
        <v>4</v>
      </c>
      <c r="I64" s="18" t="s">
        <v>45</v>
      </c>
      <c r="J64" s="60" t="str">
        <f>IF(Auswertung!J14="","   12.   Bestzeit",Auswertung!J14)</f>
        <v xml:space="preserve">   12.   Bestzeit</v>
      </c>
      <c r="K64" s="61"/>
      <c r="L64" s="62"/>
      <c r="M64" s="51" t="s">
        <v>4</v>
      </c>
      <c r="O64" s="44"/>
    </row>
    <row r="65" spans="1:21" ht="18" customHeight="1" x14ac:dyDescent="0.45">
      <c r="A65" s="40"/>
      <c r="C65" s="18" t="s">
        <v>46</v>
      </c>
      <c r="D65" s="60" t="str">
        <f>IF(Auswertung!J20="","   18.   Bestzeit",Auswertung!J20)</f>
        <v xml:space="preserve">   18.   Bestzeit</v>
      </c>
      <c r="E65" s="61"/>
      <c r="F65" s="62"/>
      <c r="G65" s="51" t="s">
        <v>4</v>
      </c>
      <c r="I65" s="18" t="s">
        <v>47</v>
      </c>
      <c r="J65" s="60" t="str">
        <f>IF(Auswertung!J16="","   14.   Bestzeit",Auswertung!J16)</f>
        <v xml:space="preserve">   14.   Bestzeit</v>
      </c>
      <c r="K65" s="61"/>
      <c r="L65" s="62"/>
      <c r="M65" s="51" t="s">
        <v>4</v>
      </c>
      <c r="O65" s="44"/>
    </row>
    <row r="66" spans="1:21" ht="2.4" customHeight="1" x14ac:dyDescent="0.4">
      <c r="A66" s="40"/>
      <c r="C66" s="1"/>
      <c r="E66" s="3"/>
      <c r="G66" s="3"/>
      <c r="I66" s="1"/>
      <c r="K66" s="3"/>
      <c r="O66" s="44"/>
    </row>
    <row r="67" spans="1:21" ht="18" customHeight="1" x14ac:dyDescent="0.4">
      <c r="A67" s="40"/>
      <c r="C67" s="32">
        <f>SUM(I61,10/60/24)</f>
        <v>0.57291666666666641</v>
      </c>
      <c r="D67" s="29" t="s">
        <v>2</v>
      </c>
      <c r="E67" s="29" t="s">
        <v>59</v>
      </c>
      <c r="F67" s="30"/>
      <c r="G67" s="31" t="s">
        <v>38</v>
      </c>
      <c r="I67" s="25">
        <f>SUM(C67,10/60/24)</f>
        <v>0.57986111111111083</v>
      </c>
      <c r="J67" s="33" t="s">
        <v>2</v>
      </c>
      <c r="K67" s="29" t="s">
        <v>60</v>
      </c>
      <c r="L67" s="29"/>
      <c r="M67" s="31" t="s">
        <v>38</v>
      </c>
      <c r="O67" s="44"/>
    </row>
    <row r="68" spans="1:21" ht="18" customHeight="1" x14ac:dyDescent="0.45">
      <c r="A68" s="40"/>
      <c r="C68" s="19" t="s">
        <v>40</v>
      </c>
      <c r="D68" s="60" t="str">
        <f>IF(Auswertung!J11="","    9.   Bestzeit",Auswertung!J11)</f>
        <v>Axolotl Allstars</v>
      </c>
      <c r="E68" s="61"/>
      <c r="F68" s="62"/>
      <c r="G68" s="51" t="s">
        <v>4</v>
      </c>
      <c r="I68" s="18" t="s">
        <v>61</v>
      </c>
      <c r="J68" s="60" t="str">
        <f>IF(Auswertung!J7="","    5.   Bestzeit",Auswertung!J7)</f>
        <v>Neutsch`s Bande</v>
      </c>
      <c r="K68" s="61"/>
      <c r="L68" s="62"/>
      <c r="M68" s="51" t="s">
        <v>4</v>
      </c>
      <c r="O68" s="44"/>
    </row>
    <row r="69" spans="1:21" ht="18" customHeight="1" x14ac:dyDescent="0.45">
      <c r="A69" s="40"/>
      <c r="C69" s="18" t="s">
        <v>42</v>
      </c>
      <c r="D69" s="60" t="str">
        <f>IF(Auswertung!J9="","    7.   Bestzeit",Auswertung!J9)</f>
        <v>LES Go</v>
      </c>
      <c r="E69" s="61"/>
      <c r="F69" s="62"/>
      <c r="G69" s="51" t="s">
        <v>4</v>
      </c>
      <c r="I69" s="18" t="s">
        <v>62</v>
      </c>
      <c r="J69" s="60" t="str">
        <f>IF(Auswertung!J5="","    3.   Bestzeit",Auswertung!J5)</f>
        <v>Dragon Squad</v>
      </c>
      <c r="K69" s="61"/>
      <c r="L69" s="62"/>
      <c r="M69" s="51" t="s">
        <v>4</v>
      </c>
      <c r="O69" s="44"/>
    </row>
    <row r="70" spans="1:21" ht="18" customHeight="1" x14ac:dyDescent="0.45">
      <c r="A70" s="40"/>
      <c r="C70" s="18" t="s">
        <v>44</v>
      </c>
      <c r="D70" s="60" t="str">
        <f>IF(Auswertung!J10="","    8.   Bestzeit",Auswertung!J10)</f>
        <v>Hope #allesfürhope</v>
      </c>
      <c r="E70" s="61"/>
      <c r="F70" s="62"/>
      <c r="G70" s="51" t="s">
        <v>4</v>
      </c>
      <c r="I70" s="18" t="s">
        <v>63</v>
      </c>
      <c r="J70" s="60" t="str">
        <f>IF(Auswertung!J3="","    1.   Bestzeit",Auswertung!J3)</f>
        <v>Kranich-Kanuten auf Kurs</v>
      </c>
      <c r="K70" s="61"/>
      <c r="L70" s="62"/>
      <c r="M70" s="51" t="s">
        <v>4</v>
      </c>
      <c r="O70" s="44"/>
    </row>
    <row r="71" spans="1:21" ht="18" customHeight="1" x14ac:dyDescent="0.45">
      <c r="A71" s="40"/>
      <c r="C71" s="18" t="s">
        <v>46</v>
      </c>
      <c r="D71" s="60" t="str">
        <f>IF(Auswertung!J12="","   10.   Bestzeit",Auswertung!J12)</f>
        <v>SC Bikini Bottom</v>
      </c>
      <c r="E71" s="61"/>
      <c r="F71" s="62"/>
      <c r="G71" s="51" t="s">
        <v>4</v>
      </c>
      <c r="I71" s="18" t="s">
        <v>43</v>
      </c>
      <c r="J71" s="60" t="str">
        <f>IF(Auswertung!J4="","    2.   Bestzeit",Auswertung!J4)</f>
        <v>Schlauchboot</v>
      </c>
      <c r="K71" s="61"/>
      <c r="L71" s="62"/>
      <c r="M71" s="51" t="s">
        <v>4</v>
      </c>
      <c r="O71" s="44"/>
    </row>
    <row r="72" spans="1:21" ht="18" customHeight="1" x14ac:dyDescent="0.45">
      <c r="A72" s="40"/>
      <c r="I72" s="18" t="s">
        <v>45</v>
      </c>
      <c r="J72" s="60" t="str">
        <f>IF(Auswertung!J6="","    4.   Bestzeit",Auswertung!J6)</f>
        <v>Sunshine</v>
      </c>
      <c r="K72" s="61"/>
      <c r="L72" s="62"/>
      <c r="M72" s="51" t="s">
        <v>4</v>
      </c>
      <c r="O72" s="44"/>
      <c r="Q72" s="1"/>
      <c r="S72" s="3"/>
      <c r="U72" s="3"/>
    </row>
    <row r="73" spans="1:21" s="9" customFormat="1" ht="18" customHeight="1" x14ac:dyDescent="0.45">
      <c r="A73" s="42"/>
      <c r="H73" s="10"/>
      <c r="I73" s="18" t="s">
        <v>47</v>
      </c>
      <c r="J73" s="60" t="str">
        <f>IF(Auswertung!J8="","    6.   Bestzeit",Auswertung!J8)</f>
        <v>Golden Wind</v>
      </c>
      <c r="K73" s="61"/>
      <c r="L73" s="62"/>
      <c r="M73" s="51" t="s">
        <v>4</v>
      </c>
      <c r="O73" s="46"/>
    </row>
    <row r="74" spans="1:21" ht="15" customHeight="1" x14ac:dyDescent="0.5">
      <c r="A74" s="40"/>
      <c r="C74" s="38" t="s">
        <v>64</v>
      </c>
      <c r="D74" s="39"/>
      <c r="E74" s="39"/>
      <c r="F74" s="39"/>
      <c r="H74" s="2"/>
      <c r="M74"/>
      <c r="O74" s="44"/>
    </row>
    <row r="75" spans="1:21" ht="15" customHeight="1" x14ac:dyDescent="0.5">
      <c r="A75" s="40"/>
      <c r="C75" s="38" t="s">
        <v>65</v>
      </c>
      <c r="D75" s="39"/>
      <c r="E75" s="39"/>
      <c r="F75" s="39"/>
      <c r="H75" s="2"/>
      <c r="I75" s="52" t="s">
        <v>66</v>
      </c>
      <c r="M75"/>
      <c r="O75" s="44"/>
    </row>
    <row r="76" spans="1:21" ht="6.3" customHeight="1" x14ac:dyDescent="0.5">
      <c r="A76" s="40"/>
      <c r="H76" s="2"/>
      <c r="M76"/>
      <c r="O76" s="44"/>
    </row>
    <row r="77" spans="1:21" ht="6.3" customHeight="1" x14ac:dyDescent="0.5">
      <c r="A77" s="40"/>
      <c r="H77" s="2"/>
      <c r="M77"/>
      <c r="O77" s="44"/>
    </row>
    <row r="78" spans="1:21" ht="6.3" customHeight="1" x14ac:dyDescent="0.5">
      <c r="A78" s="40"/>
      <c r="H78" s="2"/>
      <c r="M78"/>
      <c r="O78" s="44"/>
    </row>
    <row r="79" spans="1:21" ht="2.4" customHeight="1" x14ac:dyDescent="0.4">
      <c r="A79" s="40"/>
      <c r="I79" s="1"/>
      <c r="K79" s="3"/>
      <c r="O79" s="44"/>
    </row>
    <row r="80" spans="1:21" ht="15" customHeight="1" x14ac:dyDescent="0.4">
      <c r="A80" s="43"/>
      <c r="B80" s="48"/>
      <c r="C80" s="49" t="s">
        <v>67</v>
      </c>
      <c r="D80" s="49"/>
      <c r="E80" s="49"/>
      <c r="F80" s="49"/>
      <c r="G80" s="49" t="s">
        <v>68</v>
      </c>
      <c r="H80" s="49"/>
      <c r="I80" s="49"/>
      <c r="J80" s="49"/>
      <c r="K80" s="49"/>
      <c r="L80" s="49" t="s">
        <v>69</v>
      </c>
      <c r="M80" s="50"/>
      <c r="N80" s="47"/>
      <c r="O80" s="47"/>
    </row>
  </sheetData>
  <mergeCells count="84">
    <mergeCell ref="J56:L56"/>
    <mergeCell ref="J57:L57"/>
    <mergeCell ref="J64:L64"/>
    <mergeCell ref="J65:L65"/>
    <mergeCell ref="J62:L62"/>
    <mergeCell ref="J63:L63"/>
    <mergeCell ref="J58:L58"/>
    <mergeCell ref="J59:L59"/>
    <mergeCell ref="D6:G6"/>
    <mergeCell ref="J19:M19"/>
    <mergeCell ref="D36:F36"/>
    <mergeCell ref="J36:L36"/>
    <mergeCell ref="D49:F49"/>
    <mergeCell ref="J30:L30"/>
    <mergeCell ref="D39:F39"/>
    <mergeCell ref="D44:F44"/>
    <mergeCell ref="J44:L44"/>
    <mergeCell ref="D31:F31"/>
    <mergeCell ref="J43:L43"/>
    <mergeCell ref="D42:F42"/>
    <mergeCell ref="J31:L31"/>
    <mergeCell ref="D45:F45"/>
    <mergeCell ref="J45:L45"/>
    <mergeCell ref="J42:L42"/>
    <mergeCell ref="D51:F51"/>
    <mergeCell ref="J39:L39"/>
    <mergeCell ref="D37:F37"/>
    <mergeCell ref="J37:L37"/>
    <mergeCell ref="A1:O1"/>
    <mergeCell ref="A2:O2"/>
    <mergeCell ref="D38:F38"/>
    <mergeCell ref="D33:F33"/>
    <mergeCell ref="D32:F32"/>
    <mergeCell ref="D30:F30"/>
    <mergeCell ref="J32:L32"/>
    <mergeCell ref="J18:M18"/>
    <mergeCell ref="J38:L38"/>
    <mergeCell ref="D5:G5"/>
    <mergeCell ref="D25:G25"/>
    <mergeCell ref="D26:G26"/>
    <mergeCell ref="D50:F50"/>
    <mergeCell ref="D48:F48"/>
    <mergeCell ref="D43:F43"/>
    <mergeCell ref="J33:L33"/>
    <mergeCell ref="D11:G11"/>
    <mergeCell ref="D12:G12"/>
    <mergeCell ref="D14:G14"/>
    <mergeCell ref="D17:G17"/>
    <mergeCell ref="D24:G24"/>
    <mergeCell ref="D23:G23"/>
    <mergeCell ref="D7:G7"/>
    <mergeCell ref="D8:G8"/>
    <mergeCell ref="J20:M20"/>
    <mergeCell ref="D19:G19"/>
    <mergeCell ref="D18:G18"/>
    <mergeCell ref="D13:G13"/>
    <mergeCell ref="J14:M14"/>
    <mergeCell ref="D20:G20"/>
    <mergeCell ref="J5:M5"/>
    <mergeCell ref="J6:M6"/>
    <mergeCell ref="J8:M8"/>
    <mergeCell ref="J12:M12"/>
    <mergeCell ref="J17:M17"/>
    <mergeCell ref="J13:M13"/>
    <mergeCell ref="J11:M11"/>
    <mergeCell ref="J7:M7"/>
    <mergeCell ref="J71:L71"/>
    <mergeCell ref="J72:L72"/>
    <mergeCell ref="J73:L73"/>
    <mergeCell ref="J68:L68"/>
    <mergeCell ref="J69:L69"/>
    <mergeCell ref="J70:L70"/>
    <mergeCell ref="D56:F56"/>
    <mergeCell ref="D57:F57"/>
    <mergeCell ref="D58:F58"/>
    <mergeCell ref="D59:F59"/>
    <mergeCell ref="D62:F62"/>
    <mergeCell ref="D70:F70"/>
    <mergeCell ref="D71:F71"/>
    <mergeCell ref="D63:F63"/>
    <mergeCell ref="D64:F64"/>
    <mergeCell ref="D65:F65"/>
    <mergeCell ref="D68:F68"/>
    <mergeCell ref="D69:F69"/>
  </mergeCells>
  <printOptions horizontalCentered="1"/>
  <pageMargins left="0.19685039370078741" right="0.19685039370078741" top="0.19685039370078741" bottom="0.74803149606299213" header="0.31496062992125984" footer="0.31496062992125984"/>
  <pageSetup paperSize="9" scale="64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000000-000E-0000-0100-000001000000}">
            <xm:f>AND($D30&lt;&gt;"",$G30&lt;&gt;"",COUNTIF(Auswertung!$E$3:$E$28,INDEX(Auswertung!$E$3:$E$28,MATCH($D30,Auswertung!$B$3:$B$28,0)))&gt;1,$G30=INDEX(Auswertung!$C$3:$C$28,MATCH($D30,Auswertung!$B$3:$B$28,0)))</xm:f>
            <x14:dxf>
              <font>
                <b/>
                <color rgb="FF9C6500"/>
              </font>
              <fill>
                <patternFill>
                  <bgColor rgb="FFFFF2CC"/>
                </patternFill>
              </fill>
            </x14:dxf>
          </x14:cfRule>
          <xm:sqref>G30:G49</xm:sqref>
        </x14:conditionalFormatting>
        <x14:conditionalFormatting xmlns:xm="http://schemas.microsoft.com/office/excel/2006/main">
          <x14:cfRule type="expression" priority="2" id="{00000000-000E-0000-0100-000002000000}">
            <xm:f>AND($J30&lt;&gt;"",$M30&lt;&gt;"",COUNTIF(Auswertung!$E$3:$E$28,INDEX(Auswertung!$E$3:$E$28,MATCH($J30,Auswertung!$B$3:$B$28,0)))&gt;1,$M30=INDEX(Auswertung!$C$3:$C$28,MATCH($J30,Auswertung!$B$3:$B$28,0)))</xm:f>
            <x14:dxf>
              <font>
                <b/>
                <color rgb="FF9C6500"/>
              </font>
              <fill>
                <patternFill>
                  <bgColor rgb="FFFFF2CC"/>
                </patternFill>
              </fill>
            </x14:dxf>
          </x14:cfRule>
          <xm:sqref>M30:M45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3" x14ac:dyDescent="0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1"/>
  <sheetViews>
    <sheetView workbookViewId="0"/>
  </sheetViews>
  <sheetFormatPr baseColWidth="10" defaultColWidth="8.88671875" defaultRowHeight="12.3" x14ac:dyDescent="0.4"/>
  <cols>
    <col min="1" max="1" width="6.71875" customWidth="1"/>
    <col min="2" max="2" width="7.27734375" customWidth="1"/>
    <col min="3" max="3" width="7.38671875" customWidth="1"/>
    <col min="4" max="4" width="10.71875" customWidth="1"/>
    <col min="5" max="5" width="9.27734375" customWidth="1"/>
    <col min="6" max="6" width="14.71875" customWidth="1"/>
    <col min="7" max="8" width="9.71875" customWidth="1"/>
    <col min="9" max="9" width="7.38671875" customWidth="1"/>
    <col min="10" max="10" width="10.71875" customWidth="1"/>
    <col min="11" max="11" width="9.27734375" customWidth="1"/>
    <col min="12" max="12" width="15.1640625" customWidth="1"/>
    <col min="13" max="13" width="9.71875" customWidth="1"/>
  </cols>
  <sheetData>
    <row r="1" spans="1:13" x14ac:dyDescent="0.4">
      <c r="A1" t="str">
        <f>IF(LEN('Eingabe Rennplan'!A1&amp;"")=0,"",'Eingabe Rennplan'!A1)</f>
        <v>16. Sparkassen Schüler-Drachenbootcup</v>
      </c>
    </row>
    <row r="2" spans="1:13" x14ac:dyDescent="0.4">
      <c r="A2" t="str">
        <f>IF(LEN('Eingabe Rennplan'!A2&amp;"")=0,"",'Eingabe Rennplan'!A2)</f>
        <v xml:space="preserve"> Rennplan Mo. 22. Juni 2026</v>
      </c>
    </row>
    <row r="4" spans="1:13" x14ac:dyDescent="0.4">
      <c r="C4">
        <f>IF(LEN('Eingabe Rennplan'!C4&amp;"")=0,"",'Eingabe Rennplan'!C4)</f>
        <v>0.33333333333333331</v>
      </c>
      <c r="D4" t="str">
        <f>IF(LEN('Eingabe Rennplan'!D4&amp;"")=0,"",'Eingabe Rennplan'!D4)</f>
        <v xml:space="preserve">Uhr </v>
      </c>
      <c r="E4" t="str">
        <f>IF(LEN('Eingabe Rennplan'!E4&amp;"")=0,"",'Eingabe Rennplan'!E4)</f>
        <v>Training</v>
      </c>
      <c r="G4" t="str">
        <f>IF(LEN('Eingabe Rennplan'!G4&amp;"")=0,"",'Eingabe Rennplan'!G4)</f>
        <v xml:space="preserve"> </v>
      </c>
      <c r="I4">
        <f>IF(LEN('Eingabe Rennplan'!I4&amp;"")=0,"",'Eingabe Rennplan'!I4)</f>
        <v>0.34375</v>
      </c>
      <c r="J4" t="str">
        <f>IF(LEN('Eingabe Rennplan'!J4&amp;"")=0,"",'Eingabe Rennplan'!J4)</f>
        <v>Uhr</v>
      </c>
      <c r="K4" t="str">
        <f>IF(LEN('Eingabe Rennplan'!K4&amp;"")=0,"",'Eingabe Rennplan'!K4)</f>
        <v>Training</v>
      </c>
    </row>
    <row r="5" spans="1:13" x14ac:dyDescent="0.4">
      <c r="C5" t="str">
        <f>IF(LEN('Eingabe Rennplan'!C5&amp;"")=0,"",'Eingabe Rennplan'!C5)</f>
        <v>Boot 4</v>
      </c>
      <c r="D5" t="str">
        <f>IF(LEN('Eingabe Rennplan'!D5&amp;"")=0,"",'Eingabe Rennplan'!D5)</f>
        <v xml:space="preserve"> </v>
      </c>
      <c r="I5" t="str">
        <f>IF(LEN('Eingabe Rennplan'!I5&amp;"")=0,"",'Eingabe Rennplan'!I5)</f>
        <v>Boot 4</v>
      </c>
      <c r="J5" t="str">
        <f>IF(LEN('Eingabe Rennplan'!J5&amp;"")=0,"",'Eingabe Rennplan'!J5)</f>
        <v>Neutsch`s Bande</v>
      </c>
    </row>
    <row r="6" spans="1:13" x14ac:dyDescent="0.4">
      <c r="C6" t="str">
        <f>IF(LEN('Eingabe Rennplan'!C6&amp;"")=0,"",'Eingabe Rennplan'!C6)</f>
        <v>Boot 3</v>
      </c>
      <c r="D6" t="str">
        <f>IF(LEN('Eingabe Rennplan'!D6&amp;"")=0,"",'Eingabe Rennplan'!D6)</f>
        <v>Dragon Squad</v>
      </c>
      <c r="I6" t="str">
        <f>IF(LEN('Eingabe Rennplan'!I6&amp;"")=0,"",'Eingabe Rennplan'!I6)</f>
        <v>Boot 3</v>
      </c>
      <c r="J6" t="str">
        <f>IF(LEN('Eingabe Rennplan'!J6&amp;"")=0,"",'Eingabe Rennplan'!J6)</f>
        <v>Sunshine</v>
      </c>
    </row>
    <row r="7" spans="1:13" x14ac:dyDescent="0.4">
      <c r="C7" t="str">
        <f>IF(LEN('Eingabe Rennplan'!C7&amp;"")=0,"",'Eingabe Rennplan'!C7)</f>
        <v>Boot 2</v>
      </c>
      <c r="D7" t="str">
        <f>IF(LEN('Eingabe Rennplan'!D7&amp;"")=0,"",'Eingabe Rennplan'!D7)</f>
        <v>Axolotl Allstars</v>
      </c>
      <c r="I7" t="str">
        <f>IF(LEN('Eingabe Rennplan'!I7&amp;"")=0,"",'Eingabe Rennplan'!I7)</f>
        <v>Boot 2</v>
      </c>
      <c r="J7" t="str">
        <f>IF(LEN('Eingabe Rennplan'!J7&amp;"")=0,"",'Eingabe Rennplan'!J7)</f>
        <v>Eddies Beschützer</v>
      </c>
    </row>
    <row r="8" spans="1:13" x14ac:dyDescent="0.4">
      <c r="C8" t="str">
        <f>IF(LEN('Eingabe Rennplan'!C8&amp;"")=0,"",'Eingabe Rennplan'!C8)</f>
        <v>Boot 1</v>
      </c>
      <c r="D8" t="str">
        <f>IF(LEN('Eingabe Rennplan'!D8&amp;"")=0,"",'Eingabe Rennplan'!D8)</f>
        <v>Kranich-Kanuten auf Kurs</v>
      </c>
      <c r="I8" t="str">
        <f>IF(LEN('Eingabe Rennplan'!I8&amp;"")=0,"",'Eingabe Rennplan'!I8)</f>
        <v>Boot 1</v>
      </c>
      <c r="J8" t="str">
        <f>IF(LEN('Eingabe Rennplan'!J8&amp;"")=0,"",'Eingabe Rennplan'!J8)</f>
        <v>Golden Wind</v>
      </c>
    </row>
    <row r="10" spans="1:13" x14ac:dyDescent="0.4">
      <c r="C10">
        <f>IF(LEN('Eingabe Rennplan'!C10&amp;"")=0,"",'Eingabe Rennplan'!C10)</f>
        <v>0.37152777777777773</v>
      </c>
      <c r="D10" t="str">
        <f>IF(LEN('Eingabe Rennplan'!D10&amp;"")=0,"",'Eingabe Rennplan'!D10)</f>
        <v xml:space="preserve">Uhr </v>
      </c>
      <c r="E10" t="str">
        <f>IF(LEN('Eingabe Rennplan'!E10&amp;"")=0,"",'Eingabe Rennplan'!E10)</f>
        <v>Training</v>
      </c>
      <c r="G10" t="str">
        <f>IF(LEN('Eingabe Rennplan'!G10&amp;"")=0,"",'Eingabe Rennplan'!G10)</f>
        <v xml:space="preserve"> </v>
      </c>
      <c r="I10">
        <f>IF(LEN('Eingabe Rennplan'!I10&amp;"")=0,"",'Eingabe Rennplan'!I10)</f>
        <v>0.38194444444444442</v>
      </c>
      <c r="J10" t="str">
        <f>IF(LEN('Eingabe Rennplan'!J10&amp;"")=0,"",'Eingabe Rennplan'!J10)</f>
        <v xml:space="preserve">Uhr </v>
      </c>
      <c r="K10" t="str">
        <f>IF(LEN('Eingabe Rennplan'!K10&amp;"")=0,"",'Eingabe Rennplan'!K10)</f>
        <v>Training</v>
      </c>
      <c r="M10" t="str">
        <f>IF(LEN('Eingabe Rennplan'!M10&amp;"")=0,"",'Eingabe Rennplan'!M10)</f>
        <v xml:space="preserve"> </v>
      </c>
    </row>
    <row r="11" spans="1:13" x14ac:dyDescent="0.4">
      <c r="C11" t="str">
        <f>IF(LEN('Eingabe Rennplan'!C11&amp;"")=0,"",'Eingabe Rennplan'!C11)</f>
        <v>Boot 4</v>
      </c>
      <c r="D11" t="str">
        <f>IF(LEN('Eingabe Rennplan'!D11&amp;"")=0,"",'Eingabe Rennplan'!D11)</f>
        <v>SC Bikini Bottom</v>
      </c>
      <c r="I11" t="str">
        <f>IF(LEN('Eingabe Rennplan'!I11&amp;"")=0,"",'Eingabe Rennplan'!I11)</f>
        <v>Boot 4</v>
      </c>
      <c r="J11" t="str">
        <f>IF(LEN('Eingabe Rennplan'!J11&amp;"")=0,"",'Eingabe Rennplan'!J11)</f>
        <v>Fast &amp; Flussious</v>
      </c>
    </row>
    <row r="12" spans="1:13" x14ac:dyDescent="0.4">
      <c r="C12" t="str">
        <f>IF(LEN('Eingabe Rennplan'!C12&amp;"")=0,"",'Eingabe Rennplan'!C12)</f>
        <v>Boot 3</v>
      </c>
      <c r="D12" t="str">
        <f>IF(LEN('Eingabe Rennplan'!D12&amp;"")=0,"",'Eingabe Rennplan'!D12)</f>
        <v>Hope #allesfürhope</v>
      </c>
      <c r="I12" t="str">
        <f>IF(LEN('Eingabe Rennplan'!I12&amp;"")=0,"",'Eingabe Rennplan'!I12)</f>
        <v>Boot 3</v>
      </c>
      <c r="J12" t="str">
        <f>IF(LEN('Eingabe Rennplan'!J12&amp;"")=0,"",'Eingabe Rennplan'!J12)</f>
        <v>Captain Peter und die Leichtmatrosen</v>
      </c>
    </row>
    <row r="13" spans="1:13" x14ac:dyDescent="0.4">
      <c r="C13" t="str">
        <f>IF(LEN('Eingabe Rennplan'!C13&amp;"")=0,"",'Eingabe Rennplan'!C13)</f>
        <v>Boot 2</v>
      </c>
      <c r="D13" t="str">
        <f>IF(LEN('Eingabe Rennplan'!D13&amp;"")=0,"",'Eingabe Rennplan'!D13)</f>
        <v>LES Go</v>
      </c>
      <c r="I13" t="str">
        <f>IF(LEN('Eingabe Rennplan'!I13&amp;"")=0,"",'Eingabe Rennplan'!I13)</f>
        <v>Boot 2</v>
      </c>
      <c r="J13" t="str">
        <f>IF(LEN('Eingabe Rennplan'!J13&amp;"")=0,"",'Eingabe Rennplan'!J13)</f>
        <v>Waveriders</v>
      </c>
    </row>
    <row r="14" spans="1:13" x14ac:dyDescent="0.4">
      <c r="C14" t="str">
        <f>IF(LEN('Eingabe Rennplan'!C14&amp;"")=0,"",'Eingabe Rennplan'!C14)</f>
        <v>Boot 1</v>
      </c>
      <c r="D14" t="str">
        <f>IF(LEN('Eingabe Rennplan'!D14&amp;"")=0,"",'Eingabe Rennplan'!D14)</f>
        <v>Schlauchboot</v>
      </c>
      <c r="I14" t="str">
        <f>IF(LEN('Eingabe Rennplan'!I14&amp;"")=0,"",'Eingabe Rennplan'!I14)</f>
        <v>Boot 1</v>
      </c>
      <c r="J14" t="str">
        <f>IF(LEN('Eingabe Rennplan'!J14&amp;"")=0,"",'Eingabe Rennplan'!J14)</f>
        <v>Die Biber</v>
      </c>
    </row>
    <row r="16" spans="1:13" x14ac:dyDescent="0.4">
      <c r="C16">
        <f>IF(LEN('Eingabe Rennplan'!C16&amp;"")=0,"",'Eingabe Rennplan'!C16)</f>
        <v>0.40624999999999994</v>
      </c>
      <c r="D16" t="str">
        <f>IF(LEN('Eingabe Rennplan'!D16&amp;"")=0,"",'Eingabe Rennplan'!D16)</f>
        <v xml:space="preserve">Uhr </v>
      </c>
      <c r="E16" t="str">
        <f>IF(LEN('Eingabe Rennplan'!E16&amp;"")=0,"",'Eingabe Rennplan'!E16)</f>
        <v>Training</v>
      </c>
      <c r="G16" t="str">
        <f>IF(LEN('Eingabe Rennplan'!G16&amp;"")=0,"",'Eingabe Rennplan'!G16)</f>
        <v xml:space="preserve"> </v>
      </c>
      <c r="I16">
        <f>IF(LEN('Eingabe Rennplan'!I16&amp;"")=0,"",'Eingabe Rennplan'!I16)</f>
        <v>0.41666666666666663</v>
      </c>
      <c r="J16" t="str">
        <f>IF(LEN('Eingabe Rennplan'!J16&amp;"")=0,"",'Eingabe Rennplan'!J16)</f>
        <v xml:space="preserve">Uhr </v>
      </c>
      <c r="K16" t="str">
        <f>IF(LEN('Eingabe Rennplan'!K16&amp;"")=0,"",'Eingabe Rennplan'!K16)</f>
        <v>Training</v>
      </c>
      <c r="M16" t="str">
        <f>IF(LEN('Eingabe Rennplan'!M16&amp;"")=0,"",'Eingabe Rennplan'!M16)</f>
        <v xml:space="preserve"> </v>
      </c>
    </row>
    <row r="17" spans="3:13" x14ac:dyDescent="0.4">
      <c r="C17" t="str">
        <f>IF(LEN('Eingabe Rennplan'!C17&amp;"")=0,"",'Eingabe Rennplan'!C17)</f>
        <v>Boot 4</v>
      </c>
      <c r="D17" t="str">
        <f>IF(LEN('Eingabe Rennplan'!D17&amp;"")=0,"",'Eingabe Rennplan'!D17)</f>
        <v>Ata's Dragons</v>
      </c>
      <c r="I17" t="str">
        <f>IF(LEN('Eingabe Rennplan'!I17&amp;"")=0,"",'Eingabe Rennplan'!I17)</f>
        <v>Boot 4</v>
      </c>
      <c r="J17" t="str">
        <f>IF(LEN('Eingabe Rennplan'!J17&amp;"")=0,"",'Eingabe Rennplan'!J17)</f>
        <v>NetroNapptoren</v>
      </c>
    </row>
    <row r="18" spans="3:13" x14ac:dyDescent="0.4">
      <c r="C18" t="str">
        <f>IF(LEN('Eingabe Rennplan'!C18&amp;"")=0,"",'Eingabe Rennplan'!C18)</f>
        <v>Boot 3</v>
      </c>
      <c r="D18" t="str">
        <f>IF(LEN('Eingabe Rennplan'!D18&amp;"")=0,"",'Eingabe Rennplan'!D18)</f>
        <v>Fluss-Flitzer</v>
      </c>
      <c r="I18" t="str">
        <f>IF(LEN('Eingabe Rennplan'!I18&amp;"")=0,"",'Eingabe Rennplan'!I18)</f>
        <v>Boot 3</v>
      </c>
      <c r="J18" t="str">
        <f>IF(LEN('Eingabe Rennplan'!J18&amp;"")=0,"",'Eingabe Rennplan'!J18)</f>
        <v>Fischermans Friends</v>
      </c>
    </row>
    <row r="19" spans="3:13" x14ac:dyDescent="0.4">
      <c r="C19" t="str">
        <f>IF(LEN('Eingabe Rennplan'!C19&amp;"")=0,"",'Eingabe Rennplan'!C19)</f>
        <v>Boot 2</v>
      </c>
      <c r="D19" t="str">
        <f>IF(LEN('Eingabe Rennplan'!D19&amp;"")=0,"",'Eingabe Rennplan'!D19)</f>
        <v>10 Chaospiraten</v>
      </c>
      <c r="I19" t="str">
        <f>IF(LEN('Eingabe Rennplan'!I19&amp;"")=0,"",'Eingabe Rennplan'!I19)</f>
        <v>Boot 2</v>
      </c>
      <c r="J19" t="str">
        <f>IF(LEN('Eingabe Rennplan'!J19&amp;"")=0,"",'Eingabe Rennplan'!J19)</f>
        <v>Schusters-Rudertruppe</v>
      </c>
    </row>
    <row r="20" spans="3:13" x14ac:dyDescent="0.4">
      <c r="C20" t="str">
        <f>IF(LEN('Eingabe Rennplan'!C20&amp;"")=0,"",'Eingabe Rennplan'!C20)</f>
        <v>Boot 1</v>
      </c>
      <c r="D20" t="str">
        <f>IF(LEN('Eingabe Rennplan'!D20&amp;"")=0,"",'Eingabe Rennplan'!D20)</f>
        <v>Gaußgischtgang</v>
      </c>
      <c r="I20" t="str">
        <f>IF(LEN('Eingabe Rennplan'!I20&amp;"")=0,"",'Eingabe Rennplan'!I20)</f>
        <v>Boot 1</v>
      </c>
      <c r="J20" t="str">
        <f>IF(LEN('Eingabe Rennplan'!J20&amp;"")=0,"",'Eingabe Rennplan'!J20)</f>
        <v>Die fuchsige Martha</v>
      </c>
    </row>
    <row r="22" spans="3:13" x14ac:dyDescent="0.4">
      <c r="C22">
        <f>IF(LEN('Eingabe Rennplan'!C22&amp;"")=0,"",'Eingabe Rennplan'!C22)</f>
        <v>0.44097222222222215</v>
      </c>
      <c r="D22" t="str">
        <f>IF(LEN('Eingabe Rennplan'!D22&amp;"")=0,"",'Eingabe Rennplan'!D22)</f>
        <v xml:space="preserve">Uhr </v>
      </c>
      <c r="E22" t="str">
        <f>IF(LEN('Eingabe Rennplan'!E22&amp;"")=0,"",'Eingabe Rennplan'!E22)</f>
        <v>Training</v>
      </c>
      <c r="G22" t="str">
        <f>IF(LEN('Eingabe Rennplan'!G22&amp;"")=0,"",'Eingabe Rennplan'!G22)</f>
        <v xml:space="preserve"> </v>
      </c>
    </row>
    <row r="23" spans="3:13" x14ac:dyDescent="0.4">
      <c r="C23" t="str">
        <f>IF(LEN('Eingabe Rennplan'!C23&amp;"")=0,"",'Eingabe Rennplan'!C23)</f>
        <v>Boot 4</v>
      </c>
      <c r="D23" t="str">
        <f>IF(LEN('Eingabe Rennplan'!D23&amp;"")=0,"",'Eingabe Rennplan'!D23)</f>
        <v>Büssingdrachen</v>
      </c>
    </row>
    <row r="24" spans="3:13" x14ac:dyDescent="0.4">
      <c r="C24" t="str">
        <f>IF(LEN('Eingabe Rennplan'!C24&amp;"")=0,"",'Eingabe Rennplan'!C24)</f>
        <v>Boot 3</v>
      </c>
      <c r="D24" t="str">
        <f>IF(LEN('Eingabe Rennplan'!D24&amp;"")=0,"",'Eingabe Rennplan'!D24)</f>
        <v>Arnoldi-Reds</v>
      </c>
    </row>
    <row r="25" spans="3:13" x14ac:dyDescent="0.4">
      <c r="C25" t="str">
        <f>IF(LEN('Eingabe Rennplan'!C25&amp;"")=0,"",'Eingabe Rennplan'!C25)</f>
        <v>Boot 2</v>
      </c>
      <c r="D25" t="str">
        <f>IF(LEN('Eingabe Rennplan'!D25&amp;"")=0,"",'Eingabe Rennplan'!D25)</f>
        <v>Flotter Hans</v>
      </c>
    </row>
    <row r="26" spans="3:13" x14ac:dyDescent="0.4">
      <c r="C26" t="str">
        <f>IF(LEN('Eingabe Rennplan'!C26&amp;"")=0,"",'Eingabe Rennplan'!C26)</f>
        <v>Boot 1</v>
      </c>
      <c r="D26" t="str">
        <f>IF(LEN('Eingabe Rennplan'!D26&amp;"")=0,"",'Eingabe Rennplan'!D26)</f>
        <v xml:space="preserve"> </v>
      </c>
    </row>
    <row r="28" spans="3:13" x14ac:dyDescent="0.4">
      <c r="H28" t="str">
        <f>IF(LEN('Eingabe Rennplan'!H28&amp;"")=0,"",'Eingabe Rennplan'!H28)</f>
        <v>Qualifikationsrennen der Schulen 2026</v>
      </c>
    </row>
    <row r="29" spans="3:13" x14ac:dyDescent="0.4">
      <c r="C29">
        <f>IF(LEN('Eingabe Rennplan'!C29&amp;"")=0,"",'Eingabe Rennplan'!C29)</f>
        <v>0.46874999999999994</v>
      </c>
      <c r="D29" t="str">
        <f>IF(LEN('Eingabe Rennplan'!D29&amp;"")=0,"",'Eingabe Rennplan'!D29)</f>
        <v xml:space="preserve">Uhr </v>
      </c>
      <c r="E29" t="str">
        <f>IF(LEN('Eingabe Rennplan'!E29&amp;"")=0,"",'Eingabe Rennplan'!E29)</f>
        <v>Rennen 1</v>
      </c>
      <c r="G29" t="str">
        <f>IF(LEN('Eingabe Rennplan'!G29&amp;"")=0,"",'Eingabe Rennplan'!G29)</f>
        <v>Zeit</v>
      </c>
      <c r="I29">
        <f>IF(LEN('Eingabe Rennplan'!I29&amp;"")=0,"",'Eingabe Rennplan'!I29)</f>
        <v>0.47569444444444436</v>
      </c>
      <c r="J29" t="str">
        <f>IF(LEN('Eingabe Rennplan'!J29&amp;"")=0,"",'Eingabe Rennplan'!J29)</f>
        <v xml:space="preserve">Uhr </v>
      </c>
      <c r="K29" t="str">
        <f>IF(LEN('Eingabe Rennplan'!K29&amp;"")=0,"",'Eingabe Rennplan'!K29)</f>
        <v>Rennen 2</v>
      </c>
      <c r="M29" t="str">
        <f>IF(LEN('Eingabe Rennplan'!M29&amp;"")=0,"",'Eingabe Rennplan'!M29)</f>
        <v>Zeit</v>
      </c>
    </row>
    <row r="30" spans="3:13" x14ac:dyDescent="0.4">
      <c r="C30" t="str">
        <f>IF(LEN('Eingabe Rennplan'!C30&amp;"")=0,"",'Eingabe Rennplan'!C30)</f>
        <v>Bahn 4</v>
      </c>
      <c r="D30" t="str">
        <f>IF(LEN('Eingabe Rennplan'!D30&amp;"")=0,"",'Eingabe Rennplan'!D30)</f>
        <v xml:space="preserve"> </v>
      </c>
      <c r="I30" t="str">
        <f>IF(LEN('Eingabe Rennplan'!I30&amp;"")=0,"",'Eingabe Rennplan'!I30)</f>
        <v>Bahn 4</v>
      </c>
      <c r="J30" t="str">
        <f>IF(LEN('Eingabe Rennplan'!J30&amp;"")=0,"",'Eingabe Rennplan'!J30)</f>
        <v>Neutsch`s Bande</v>
      </c>
      <c r="M30">
        <f>IF(LEN('Eingabe Rennplan'!M30&amp;"")=0,"",'Eingabe Rennplan'!M30)</f>
        <v>9.3182870370370381E-4</v>
      </c>
    </row>
    <row r="31" spans="3:13" x14ac:dyDescent="0.4">
      <c r="C31" t="str">
        <f>IF(LEN('Eingabe Rennplan'!C31&amp;"")=0,"",'Eingabe Rennplan'!C31)</f>
        <v>Bahn 3</v>
      </c>
      <c r="D31" t="str">
        <f>IF(LEN('Eingabe Rennplan'!D31&amp;"")=0,"",'Eingabe Rennplan'!D31)</f>
        <v>Dragon Squad</v>
      </c>
      <c r="G31">
        <f>IF(LEN('Eingabe Rennplan'!G31&amp;"")=0,"",'Eingabe Rennplan'!G31)</f>
        <v>9.1631944444444454E-4</v>
      </c>
      <c r="I31" t="str">
        <f>IF(LEN('Eingabe Rennplan'!I31&amp;"")=0,"",'Eingabe Rennplan'!I31)</f>
        <v>Bahn 3</v>
      </c>
      <c r="J31" t="str">
        <f>IF(LEN('Eingabe Rennplan'!J31&amp;"")=0,"",'Eingabe Rennplan'!J31)</f>
        <v>Sunshine</v>
      </c>
      <c r="M31">
        <f>IF(LEN('Eingabe Rennplan'!M31&amp;"")=0,"",'Eingabe Rennplan'!M31)</f>
        <v>9.3043981481481493E-4</v>
      </c>
    </row>
    <row r="32" spans="3:13" x14ac:dyDescent="0.4">
      <c r="C32" t="str">
        <f>IF(LEN('Eingabe Rennplan'!C32&amp;"")=0,"",'Eingabe Rennplan'!C32)</f>
        <v>Bahn 2</v>
      </c>
      <c r="D32" t="str">
        <f>IF(LEN('Eingabe Rennplan'!D32&amp;"")=0,"",'Eingabe Rennplan'!D32)</f>
        <v>Axolotl Allstars</v>
      </c>
      <c r="G32">
        <f>IF(LEN('Eingabe Rennplan'!G32&amp;"")=0,"",'Eingabe Rennplan'!G32)</f>
        <v>9.9164351851851844E-4</v>
      </c>
      <c r="I32" t="str">
        <f>IF(LEN('Eingabe Rennplan'!I32&amp;"")=0,"",'Eingabe Rennplan'!I32)</f>
        <v>Bahn 2</v>
      </c>
      <c r="J32" t="str">
        <f>IF(LEN('Eingabe Rennplan'!J32&amp;"")=0,"",'Eingabe Rennplan'!J32)</f>
        <v>Eddies Beschützer</v>
      </c>
      <c r="M32">
        <f>IF(LEN('Eingabe Rennplan'!M32&amp;"")=0,"",'Eingabe Rennplan'!M32)</f>
        <v>1.0832175925925927E-3</v>
      </c>
    </row>
    <row r="33" spans="3:13" x14ac:dyDescent="0.4">
      <c r="C33" t="str">
        <f>IF(LEN('Eingabe Rennplan'!C33&amp;"")=0,"",'Eingabe Rennplan'!C33)</f>
        <v>Bahn 1</v>
      </c>
      <c r="D33" t="str">
        <f>IF(LEN('Eingabe Rennplan'!D33&amp;"")=0,"",'Eingabe Rennplan'!D33)</f>
        <v>Kranich-Kanuten auf Kurs</v>
      </c>
      <c r="G33">
        <f>IF(LEN('Eingabe Rennplan'!G33&amp;"")=0,"",'Eingabe Rennplan'!G33)</f>
        <v>8.5312500000000004E-4</v>
      </c>
      <c r="I33" t="str">
        <f>IF(LEN('Eingabe Rennplan'!I33&amp;"")=0,"",'Eingabe Rennplan'!I33)</f>
        <v>Bahn 1</v>
      </c>
      <c r="J33" t="str">
        <f>IF(LEN('Eingabe Rennplan'!J33&amp;"")=0,"",'Eingabe Rennplan'!J33)</f>
        <v>Golden Wind</v>
      </c>
      <c r="M33">
        <f>IF(LEN('Eingabe Rennplan'!M33&amp;"")=0,"",'Eingabe Rennplan'!M33)</f>
        <v>9.4594907407407421E-4</v>
      </c>
    </row>
    <row r="35" spans="3:13" x14ac:dyDescent="0.4">
      <c r="C35">
        <f>IF(LEN('Eingabe Rennplan'!C35&amp;"")=0,"",'Eingabe Rennplan'!C35)</f>
        <v>0.48263888888888878</v>
      </c>
      <c r="D35" t="str">
        <f>IF(LEN('Eingabe Rennplan'!D35&amp;"")=0,"",'Eingabe Rennplan'!D35)</f>
        <v xml:space="preserve">Uhr </v>
      </c>
      <c r="E35" t="str">
        <f>IF(LEN('Eingabe Rennplan'!E35&amp;"")=0,"",'Eingabe Rennplan'!E35)</f>
        <v>Rennen 3</v>
      </c>
      <c r="G35" t="str">
        <f>IF(LEN('Eingabe Rennplan'!G35&amp;"")=0,"",'Eingabe Rennplan'!G35)</f>
        <v>Zeit</v>
      </c>
      <c r="I35">
        <f>IF(LEN('Eingabe Rennplan'!I35&amp;"")=0,"",'Eingabe Rennplan'!I35)</f>
        <v>0.4895833333333332</v>
      </c>
      <c r="J35" t="str">
        <f>IF(LEN('Eingabe Rennplan'!J35&amp;"")=0,"",'Eingabe Rennplan'!J35)</f>
        <v xml:space="preserve">Uhr </v>
      </c>
      <c r="K35" t="str">
        <f>IF(LEN('Eingabe Rennplan'!K35&amp;"")=0,"",'Eingabe Rennplan'!K35)</f>
        <v>Rennen 4</v>
      </c>
      <c r="M35" t="str">
        <f>IF(LEN('Eingabe Rennplan'!M35&amp;"")=0,"",'Eingabe Rennplan'!M35)</f>
        <v>Zeit</v>
      </c>
    </row>
    <row r="36" spans="3:13" x14ac:dyDescent="0.4">
      <c r="C36" t="str">
        <f>IF(LEN('Eingabe Rennplan'!C36&amp;"")=0,"",'Eingabe Rennplan'!C36)</f>
        <v>Bahn 4</v>
      </c>
      <c r="D36" t="str">
        <f>IF(LEN('Eingabe Rennplan'!D36&amp;"")=0,"",'Eingabe Rennplan'!D36)</f>
        <v>SC Bikini Bottom</v>
      </c>
      <c r="G36">
        <f>IF(LEN('Eingabe Rennplan'!G36&amp;"")=0,"",'Eingabe Rennplan'!G36)</f>
        <v>1.0391203703703704E-3</v>
      </c>
      <c r="I36" t="str">
        <f>IF(LEN('Eingabe Rennplan'!I36&amp;"")=0,"",'Eingabe Rennplan'!I36)</f>
        <v>Bahn 4</v>
      </c>
      <c r="J36" t="str">
        <f>IF(LEN('Eingabe Rennplan'!J36&amp;"")=0,"",'Eingabe Rennplan'!J36)</f>
        <v>Fast &amp; Flussious</v>
      </c>
      <c r="M36" t="str">
        <f>IF(LEN('Eingabe Rennplan'!M36&amp;"")=0,"",'Eingabe Rennplan'!M36)</f>
        <v xml:space="preserve"> </v>
      </c>
    </row>
    <row r="37" spans="3:13" x14ac:dyDescent="0.4">
      <c r="C37" t="str">
        <f>IF(LEN('Eingabe Rennplan'!C37&amp;"")=0,"",'Eingabe Rennplan'!C37)</f>
        <v>Bahn 3</v>
      </c>
      <c r="D37" t="str">
        <f>IF(LEN('Eingabe Rennplan'!D37&amp;"")=0,"",'Eingabe Rennplan'!D37)</f>
        <v>Hope #allesfürhope</v>
      </c>
      <c r="G37">
        <f>IF(LEN('Eingabe Rennplan'!G37&amp;"")=0,"",'Eingabe Rennplan'!G37)</f>
        <v>9.7407407407407414E-4</v>
      </c>
      <c r="I37" t="str">
        <f>IF(LEN('Eingabe Rennplan'!I37&amp;"")=0,"",'Eingabe Rennplan'!I37)</f>
        <v>Bahn 3</v>
      </c>
      <c r="J37" t="str">
        <f>IF(LEN('Eingabe Rennplan'!J37&amp;"")=0,"",'Eingabe Rennplan'!J37)</f>
        <v>Captain Peter und die Leichtmatrosen</v>
      </c>
      <c r="M37" t="str">
        <f>IF(LEN('Eingabe Rennplan'!M37&amp;"")=0,"",'Eingabe Rennplan'!M37)</f>
        <v xml:space="preserve"> </v>
      </c>
    </row>
    <row r="38" spans="3:13" x14ac:dyDescent="0.4">
      <c r="C38" t="str">
        <f>IF(LEN('Eingabe Rennplan'!C38&amp;"")=0,"",'Eingabe Rennplan'!C38)</f>
        <v>Bahn 2</v>
      </c>
      <c r="D38" t="str">
        <f>IF(LEN('Eingabe Rennplan'!D38&amp;"")=0,"",'Eingabe Rennplan'!D38)</f>
        <v>LES Go</v>
      </c>
      <c r="G38">
        <f>IF(LEN('Eingabe Rennplan'!G38&amp;"")=0,"",'Eingabe Rennplan'!G38)</f>
        <v>9.523148148148148E-4</v>
      </c>
      <c r="I38" t="str">
        <f>IF(LEN('Eingabe Rennplan'!I38&amp;"")=0,"",'Eingabe Rennplan'!I38)</f>
        <v>Bahn 2</v>
      </c>
      <c r="J38" t="str">
        <f>IF(LEN('Eingabe Rennplan'!J38&amp;"")=0,"",'Eingabe Rennplan'!J38)</f>
        <v>Waveriders</v>
      </c>
      <c r="M38" t="str">
        <f>IF(LEN('Eingabe Rennplan'!M38&amp;"")=0,"",'Eingabe Rennplan'!M38)</f>
        <v xml:space="preserve"> </v>
      </c>
    </row>
    <row r="39" spans="3:13" x14ac:dyDescent="0.4">
      <c r="C39" t="str">
        <f>IF(LEN('Eingabe Rennplan'!C39&amp;"")=0,"",'Eingabe Rennplan'!C39)</f>
        <v>Bahn 1</v>
      </c>
      <c r="D39" t="str">
        <f>IF(LEN('Eingabe Rennplan'!D39&amp;"")=0,"",'Eingabe Rennplan'!D39)</f>
        <v>Schlauchboot</v>
      </c>
      <c r="G39">
        <f>IF(LEN('Eingabe Rennplan'!G39&amp;"")=0,"",'Eingabe Rennplan'!G39)</f>
        <v>8.8310185185185193E-4</v>
      </c>
      <c r="I39" t="str">
        <f>IF(LEN('Eingabe Rennplan'!I39&amp;"")=0,"",'Eingabe Rennplan'!I39)</f>
        <v>Bahn 1</v>
      </c>
      <c r="J39" t="str">
        <f>IF(LEN('Eingabe Rennplan'!J39&amp;"")=0,"",'Eingabe Rennplan'!J39)</f>
        <v>Die Biber</v>
      </c>
      <c r="M39" t="str">
        <f>IF(LEN('Eingabe Rennplan'!M39&amp;"")=0,"",'Eingabe Rennplan'!M39)</f>
        <v xml:space="preserve"> </v>
      </c>
    </row>
    <row r="41" spans="3:13" x14ac:dyDescent="0.4">
      <c r="C41">
        <f>IF(LEN('Eingabe Rennplan'!C41&amp;"")=0,"",'Eingabe Rennplan'!C41)</f>
        <v>0.49652777777777762</v>
      </c>
      <c r="D41" t="str">
        <f>IF(LEN('Eingabe Rennplan'!D41&amp;"")=0,"",'Eingabe Rennplan'!D41)</f>
        <v xml:space="preserve">Uhr </v>
      </c>
      <c r="E41" t="str">
        <f>IF(LEN('Eingabe Rennplan'!E41&amp;"")=0,"",'Eingabe Rennplan'!E41)</f>
        <v>Rennen 5</v>
      </c>
      <c r="G41" t="str">
        <f>IF(LEN('Eingabe Rennplan'!G41&amp;"")=0,"",'Eingabe Rennplan'!G41)</f>
        <v>Zeit</v>
      </c>
      <c r="I41">
        <f>IF(LEN('Eingabe Rennplan'!I41&amp;"")=0,"",'Eingabe Rennplan'!I41)</f>
        <v>0.5034722222222221</v>
      </c>
      <c r="J41" t="str">
        <f>IF(LEN('Eingabe Rennplan'!J41&amp;"")=0,"",'Eingabe Rennplan'!J41)</f>
        <v xml:space="preserve">Uhr </v>
      </c>
      <c r="K41" t="str">
        <f>IF(LEN('Eingabe Rennplan'!K41&amp;"")=0,"",'Eingabe Rennplan'!K41)</f>
        <v>Rennen 6</v>
      </c>
      <c r="M41" t="str">
        <f>IF(LEN('Eingabe Rennplan'!M41&amp;"")=0,"",'Eingabe Rennplan'!M41)</f>
        <v>Zeit</v>
      </c>
    </row>
    <row r="42" spans="3:13" x14ac:dyDescent="0.4">
      <c r="C42" t="str">
        <f>IF(LEN('Eingabe Rennplan'!C42&amp;"")=0,"",'Eingabe Rennplan'!C42)</f>
        <v>Bahn 4</v>
      </c>
      <c r="D42" t="str">
        <f>IF(LEN('Eingabe Rennplan'!D42&amp;"")=0,"",'Eingabe Rennplan'!D42)</f>
        <v>Ata's Dragons</v>
      </c>
      <c r="G42" t="str">
        <f>IF(LEN('Eingabe Rennplan'!G42&amp;"")=0,"",'Eingabe Rennplan'!G42)</f>
        <v xml:space="preserve"> </v>
      </c>
      <c r="I42" t="str">
        <f>IF(LEN('Eingabe Rennplan'!I42&amp;"")=0,"",'Eingabe Rennplan'!I42)</f>
        <v>Bahn 4</v>
      </c>
      <c r="J42" t="str">
        <f>IF(LEN('Eingabe Rennplan'!J42&amp;"")=0,"",'Eingabe Rennplan'!J42)</f>
        <v>NetroNapptoren</v>
      </c>
      <c r="M42" t="str">
        <f>IF(LEN('Eingabe Rennplan'!M42&amp;"")=0,"",'Eingabe Rennplan'!M42)</f>
        <v xml:space="preserve"> </v>
      </c>
    </row>
    <row r="43" spans="3:13" x14ac:dyDescent="0.4">
      <c r="C43" t="str">
        <f>IF(LEN('Eingabe Rennplan'!C43&amp;"")=0,"",'Eingabe Rennplan'!C43)</f>
        <v>Bahn 3</v>
      </c>
      <c r="D43" t="str">
        <f>IF(LEN('Eingabe Rennplan'!D43&amp;"")=0,"",'Eingabe Rennplan'!D43)</f>
        <v>Fluss-Flitzer</v>
      </c>
      <c r="G43" t="str">
        <f>IF(LEN('Eingabe Rennplan'!G43&amp;"")=0,"",'Eingabe Rennplan'!G43)</f>
        <v xml:space="preserve"> </v>
      </c>
      <c r="I43" t="str">
        <f>IF(LEN('Eingabe Rennplan'!I43&amp;"")=0,"",'Eingabe Rennplan'!I43)</f>
        <v>Bahn 3</v>
      </c>
      <c r="J43" t="str">
        <f>IF(LEN('Eingabe Rennplan'!J43&amp;"")=0,"",'Eingabe Rennplan'!J43)</f>
        <v>Fischermans Friends</v>
      </c>
      <c r="M43" t="str">
        <f>IF(LEN('Eingabe Rennplan'!M43&amp;"")=0,"",'Eingabe Rennplan'!M43)</f>
        <v xml:space="preserve"> </v>
      </c>
    </row>
    <row r="44" spans="3:13" x14ac:dyDescent="0.4">
      <c r="C44" t="str">
        <f>IF(LEN('Eingabe Rennplan'!C44&amp;"")=0,"",'Eingabe Rennplan'!C44)</f>
        <v>Bahn 2</v>
      </c>
      <c r="D44" t="str">
        <f>IF(LEN('Eingabe Rennplan'!D44&amp;"")=0,"",'Eingabe Rennplan'!D44)</f>
        <v>10 Chaospiraten</v>
      </c>
      <c r="G44" t="str">
        <f>IF(LEN('Eingabe Rennplan'!G44&amp;"")=0,"",'Eingabe Rennplan'!G44)</f>
        <v xml:space="preserve"> </v>
      </c>
      <c r="I44" t="str">
        <f>IF(LEN('Eingabe Rennplan'!I44&amp;"")=0,"",'Eingabe Rennplan'!I44)</f>
        <v>Bahn 2</v>
      </c>
      <c r="J44" t="str">
        <f>IF(LEN('Eingabe Rennplan'!J44&amp;"")=0,"",'Eingabe Rennplan'!J44)</f>
        <v>Schusters-Rudertruppe</v>
      </c>
      <c r="M44" t="str">
        <f>IF(LEN('Eingabe Rennplan'!M44&amp;"")=0,"",'Eingabe Rennplan'!M44)</f>
        <v xml:space="preserve"> </v>
      </c>
    </row>
    <row r="45" spans="3:13" x14ac:dyDescent="0.4">
      <c r="C45" t="str">
        <f>IF(LEN('Eingabe Rennplan'!C45&amp;"")=0,"",'Eingabe Rennplan'!C45)</f>
        <v>Bahn 1</v>
      </c>
      <c r="D45" t="str">
        <f>IF(LEN('Eingabe Rennplan'!D45&amp;"")=0,"",'Eingabe Rennplan'!D45)</f>
        <v>Gaußgischtgang</v>
      </c>
      <c r="G45" t="str">
        <f>IF(LEN('Eingabe Rennplan'!G45&amp;"")=0,"",'Eingabe Rennplan'!G45)</f>
        <v xml:space="preserve"> </v>
      </c>
      <c r="I45" t="str">
        <f>IF(LEN('Eingabe Rennplan'!I45&amp;"")=0,"",'Eingabe Rennplan'!I45)</f>
        <v>Bahn 1</v>
      </c>
      <c r="J45" t="str">
        <f>IF(LEN('Eingabe Rennplan'!J45&amp;"")=0,"",'Eingabe Rennplan'!J45)</f>
        <v>Die fuchsige Martha</v>
      </c>
      <c r="M45" t="str">
        <f>IF(LEN('Eingabe Rennplan'!M45&amp;"")=0,"",'Eingabe Rennplan'!M45)</f>
        <v xml:space="preserve"> </v>
      </c>
    </row>
    <row r="47" spans="3:13" x14ac:dyDescent="0.4">
      <c r="C47">
        <f>IF(LEN('Eingabe Rennplan'!C47&amp;"")=0,"",'Eingabe Rennplan'!C47)</f>
        <v>0.51041666666666652</v>
      </c>
      <c r="D47" t="str">
        <f>IF(LEN('Eingabe Rennplan'!D47&amp;"")=0,"",'Eingabe Rennplan'!D47)</f>
        <v xml:space="preserve">Uhr </v>
      </c>
      <c r="E47" t="str">
        <f>IF(LEN('Eingabe Rennplan'!E47&amp;"")=0,"",'Eingabe Rennplan'!E47)</f>
        <v>Rennen 7</v>
      </c>
      <c r="G47" t="str">
        <f>IF(LEN('Eingabe Rennplan'!G47&amp;"")=0,"",'Eingabe Rennplan'!G47)</f>
        <v>Zeit</v>
      </c>
    </row>
    <row r="48" spans="3:13" x14ac:dyDescent="0.4">
      <c r="C48" t="str">
        <f>IF(LEN('Eingabe Rennplan'!C48&amp;"")=0,"",'Eingabe Rennplan'!C48)</f>
        <v>Bahn 4</v>
      </c>
      <c r="D48" t="str">
        <f>IF(LEN('Eingabe Rennplan'!D48&amp;"")=0,"",'Eingabe Rennplan'!D48)</f>
        <v>Büssingdrachen</v>
      </c>
      <c r="G48" t="str">
        <f>IF(LEN('Eingabe Rennplan'!G48&amp;"")=0,"",'Eingabe Rennplan'!G48)</f>
        <v xml:space="preserve"> </v>
      </c>
    </row>
    <row r="49" spans="3:7" x14ac:dyDescent="0.4">
      <c r="C49" t="str">
        <f>IF(LEN('Eingabe Rennplan'!C49&amp;"")=0,"",'Eingabe Rennplan'!C49)</f>
        <v>Bahn 3</v>
      </c>
      <c r="D49" t="str">
        <f>IF(LEN('Eingabe Rennplan'!D49&amp;"")=0,"",'Eingabe Rennplan'!D49)</f>
        <v>Arnoldi-Reds</v>
      </c>
      <c r="G49" t="str">
        <f>IF(LEN('Eingabe Rennplan'!G49&amp;"")=0,"",'Eingabe Rennplan'!G49)</f>
        <v xml:space="preserve"> </v>
      </c>
    </row>
    <row r="50" spans="3:7" x14ac:dyDescent="0.4">
      <c r="C50" t="str">
        <f>IF(LEN('Eingabe Rennplan'!C50&amp;"")=0,"",'Eingabe Rennplan'!C50)</f>
        <v>Bahn 2</v>
      </c>
      <c r="D50" t="str">
        <f>IF(LEN('Eingabe Rennplan'!D50&amp;"")=0,"",'Eingabe Rennplan'!D50)</f>
        <v>Flotter Hans</v>
      </c>
      <c r="G50" t="str">
        <f>IF(LEN('Eingabe Rennplan'!G50&amp;"")=0,"",'Eingabe Rennplan'!G50)</f>
        <v/>
      </c>
    </row>
    <row r="51" spans="3:7" x14ac:dyDescent="0.4">
      <c r="C51" t="str">
        <f>IF(LEN('Eingabe Rennplan'!C51&amp;"")=0,"",'Eingabe Rennplan'!C51)</f>
        <v>Bahn 1</v>
      </c>
      <c r="D51" t="str">
        <f>IF(LEN('Eingabe Rennplan'!D51&amp;"")=0,"",'Eingabe Rennplan'!D51)</f>
        <v xml:space="preserve"> </v>
      </c>
      <c r="G51" t="str">
        <f>IF(LEN('Eingabe Rennplan'!G51&amp;"")=0,"",'Eingabe Rennplan'!G51)</f>
        <v xml:space="preserve"> 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2:M29"/>
  <sheetViews>
    <sheetView workbookViewId="0"/>
  </sheetViews>
  <sheetFormatPr baseColWidth="10" defaultColWidth="8.88671875" defaultRowHeight="12.3" x14ac:dyDescent="0.4"/>
  <cols>
    <col min="1" max="1" width="6.71875" customWidth="1"/>
    <col min="2" max="2" width="7.27734375" customWidth="1"/>
    <col min="3" max="3" width="7.38671875" customWidth="1"/>
    <col min="4" max="4" width="10.71875" customWidth="1"/>
    <col min="5" max="5" width="9.27734375" customWidth="1"/>
    <col min="6" max="6" width="14.71875" customWidth="1"/>
    <col min="7" max="8" width="9.71875" customWidth="1"/>
    <col min="9" max="9" width="7.38671875" customWidth="1"/>
    <col min="10" max="10" width="10.71875" customWidth="1"/>
    <col min="11" max="11" width="9.27734375" customWidth="1"/>
    <col min="12" max="12" width="15.1640625" customWidth="1"/>
    <col min="13" max="13" width="9.71875" customWidth="1"/>
  </cols>
  <sheetData>
    <row r="2" spans="3:13" x14ac:dyDescent="0.4">
      <c r="H2" t="str">
        <f>IF(LEN('Eingabe Rennplan'!H54&amp;"")=0,"",'Eingabe Rennplan'!H54)</f>
        <v>Platzierungs- und Finalrennen der Schulen 2026</v>
      </c>
    </row>
    <row r="3" spans="3:13" x14ac:dyDescent="0.4">
      <c r="C3">
        <f>IF(LEN('Eingabe Rennplan'!C55&amp;"")=0,"",'Eingabe Rennplan'!C55)</f>
        <v>0.54513888888888873</v>
      </c>
      <c r="D3" t="str">
        <f>IF(LEN('Eingabe Rennplan'!D55&amp;"")=0,"",'Eingabe Rennplan'!D55)</f>
        <v xml:space="preserve">Uhr </v>
      </c>
      <c r="E3" t="str">
        <f>IF(LEN('Eingabe Rennplan'!E55&amp;"")=0,"",'Eingabe Rennplan'!E55)</f>
        <v>Platzierungsrennen 26-23</v>
      </c>
      <c r="G3" t="str">
        <f>IF(LEN('Eingabe Rennplan'!G55&amp;"")=0,"",'Eingabe Rennplan'!G55)</f>
        <v>Zeit</v>
      </c>
      <c r="I3">
        <f>IF(LEN('Eingabe Rennplan'!I55&amp;"")=0,"",'Eingabe Rennplan'!I55)</f>
        <v>0.55208333333333315</v>
      </c>
      <c r="J3" t="str">
        <f>IF(LEN('Eingabe Rennplan'!J55&amp;"")=0,"",'Eingabe Rennplan'!J55)</f>
        <v xml:space="preserve">Uhr </v>
      </c>
      <c r="K3" t="str">
        <f>IF(LEN('Eingabe Rennplan'!K55&amp;"")=0,"",'Eingabe Rennplan'!K55)</f>
        <v>Platzierungsrennen 22-19</v>
      </c>
      <c r="M3" t="str">
        <f>IF(LEN('Eingabe Rennplan'!M55&amp;"")=0,"",'Eingabe Rennplan'!M55)</f>
        <v>Zeit</v>
      </c>
    </row>
    <row r="4" spans="3:13" x14ac:dyDescent="0.4">
      <c r="C4" t="str">
        <f>IF(LEN('Eingabe Rennplan'!C56&amp;"")=0,"",'Eingabe Rennplan'!C56)</f>
        <v>Bahn 4</v>
      </c>
      <c r="D4" t="str">
        <f>IF(LEN('Eingabe Rennplan'!D56&amp;"")=0,"",'Eingabe Rennplan'!D56)</f>
        <v xml:space="preserve">   25.   Bestzeit</v>
      </c>
      <c r="G4" t="str">
        <f>IF(LEN('Eingabe Rennplan'!G56&amp;"")=0,"",'Eingabe Rennplan'!G56)</f>
        <v xml:space="preserve"> </v>
      </c>
      <c r="I4" t="str">
        <f>IF(LEN('Eingabe Rennplan'!I56&amp;"")=0,"",'Eingabe Rennplan'!I56)</f>
        <v>Bahn 4</v>
      </c>
      <c r="J4" t="str">
        <f>IF(LEN('Eingabe Rennplan'!J56&amp;"")=0,"",'Eingabe Rennplan'!J56)</f>
        <v xml:space="preserve">   21.   Bestzeit</v>
      </c>
      <c r="M4" t="str">
        <f>IF(LEN('Eingabe Rennplan'!M56&amp;"")=0,"",'Eingabe Rennplan'!M56)</f>
        <v xml:space="preserve"> </v>
      </c>
    </row>
    <row r="5" spans="3:13" x14ac:dyDescent="0.4">
      <c r="C5" t="str">
        <f>IF(LEN('Eingabe Rennplan'!C57&amp;"")=0,"",'Eingabe Rennplan'!C57)</f>
        <v>Bahn 3</v>
      </c>
      <c r="D5" t="str">
        <f>IF(LEN('Eingabe Rennplan'!D57&amp;"")=0,"",'Eingabe Rennplan'!D57)</f>
        <v xml:space="preserve">   23.   Bestzeit</v>
      </c>
      <c r="G5" t="str">
        <f>IF(LEN('Eingabe Rennplan'!G57&amp;"")=0,"",'Eingabe Rennplan'!G57)</f>
        <v xml:space="preserve"> </v>
      </c>
      <c r="I5" t="str">
        <f>IF(LEN('Eingabe Rennplan'!I57&amp;"")=0,"",'Eingabe Rennplan'!I57)</f>
        <v>Bahn 3</v>
      </c>
      <c r="J5" t="str">
        <f>IF(LEN('Eingabe Rennplan'!J57&amp;"")=0,"",'Eingabe Rennplan'!J57)</f>
        <v xml:space="preserve">   19.   Bestzeit</v>
      </c>
      <c r="M5" t="str">
        <f>IF(LEN('Eingabe Rennplan'!M57&amp;"")=0,"",'Eingabe Rennplan'!M57)</f>
        <v xml:space="preserve"> </v>
      </c>
    </row>
    <row r="6" spans="3:13" x14ac:dyDescent="0.4">
      <c r="C6" t="str">
        <f>IF(LEN('Eingabe Rennplan'!C58&amp;"")=0,"",'Eingabe Rennplan'!C58)</f>
        <v>Bahn 2</v>
      </c>
      <c r="D6" t="str">
        <f>IF(LEN('Eingabe Rennplan'!D58&amp;"")=0,"",'Eingabe Rennplan'!D58)</f>
        <v xml:space="preserve">   24.   Bestzeit</v>
      </c>
      <c r="G6" t="str">
        <f>IF(LEN('Eingabe Rennplan'!G58&amp;"")=0,"",'Eingabe Rennplan'!G58)</f>
        <v xml:space="preserve"> </v>
      </c>
      <c r="I6" t="str">
        <f>IF(LEN('Eingabe Rennplan'!I58&amp;"")=0,"",'Eingabe Rennplan'!I58)</f>
        <v>Bahn 2</v>
      </c>
      <c r="J6" t="str">
        <f>IF(LEN('Eingabe Rennplan'!J58&amp;"")=0,"",'Eingabe Rennplan'!J58)</f>
        <v xml:space="preserve">   20.   Bestzeit</v>
      </c>
      <c r="M6" t="str">
        <f>IF(LEN('Eingabe Rennplan'!M58&amp;"")=0,"",'Eingabe Rennplan'!M58)</f>
        <v xml:space="preserve"> </v>
      </c>
    </row>
    <row r="7" spans="3:13" x14ac:dyDescent="0.4">
      <c r="C7" t="str">
        <f>IF(LEN('Eingabe Rennplan'!C59&amp;"")=0,"",'Eingabe Rennplan'!C59)</f>
        <v>Bahn 1</v>
      </c>
      <c r="D7" t="str">
        <f>IF(LEN('Eingabe Rennplan'!D59&amp;"")=0,"",'Eingabe Rennplan'!D59)</f>
        <v xml:space="preserve">   26.   Bestzeit</v>
      </c>
      <c r="G7" t="str">
        <f>IF(LEN('Eingabe Rennplan'!G59&amp;"")=0,"",'Eingabe Rennplan'!G59)</f>
        <v xml:space="preserve"> </v>
      </c>
      <c r="I7" t="str">
        <f>IF(LEN('Eingabe Rennplan'!I59&amp;"")=0,"",'Eingabe Rennplan'!I59)</f>
        <v>Bahn 1</v>
      </c>
      <c r="J7" t="str">
        <f>IF(LEN('Eingabe Rennplan'!J59&amp;"")=0,"",'Eingabe Rennplan'!J59)</f>
        <v xml:space="preserve">   22.   Bestzeit</v>
      </c>
      <c r="M7" t="str">
        <f>IF(LEN('Eingabe Rennplan'!M59&amp;"")=0,"",'Eingabe Rennplan'!M59)</f>
        <v xml:space="preserve"> </v>
      </c>
    </row>
    <row r="9" spans="3:13" x14ac:dyDescent="0.4">
      <c r="C9">
        <f>IF(LEN('Eingabe Rennplan'!C61&amp;"")=0,"",'Eingabe Rennplan'!C61)</f>
        <v>0.55902777777777757</v>
      </c>
      <c r="D9" t="str">
        <f>IF(LEN('Eingabe Rennplan'!D61&amp;"")=0,"",'Eingabe Rennplan'!D61)</f>
        <v xml:space="preserve">Uhr </v>
      </c>
      <c r="E9" t="str">
        <f>IF(LEN('Eingabe Rennplan'!E61&amp;"")=0,"",'Eingabe Rennplan'!E61)</f>
        <v>Platzierungsrennen 18-15</v>
      </c>
      <c r="G9" t="str">
        <f>IF(LEN('Eingabe Rennplan'!G61&amp;"")=0,"",'Eingabe Rennplan'!G61)</f>
        <v>Zeit</v>
      </c>
      <c r="I9">
        <f>IF(LEN('Eingabe Rennplan'!I61&amp;"")=0,"",'Eingabe Rennplan'!I61)</f>
        <v>0.56597222222222199</v>
      </c>
      <c r="J9" t="str">
        <f>IF(LEN('Eingabe Rennplan'!J61&amp;"")=0,"",'Eingabe Rennplan'!J61)</f>
        <v xml:space="preserve">Uhr </v>
      </c>
      <c r="K9" t="str">
        <f>IF(LEN('Eingabe Rennplan'!K61&amp;"")=0,"",'Eingabe Rennplan'!K61)</f>
        <v>Platzierungsrennen 14-11</v>
      </c>
      <c r="M9" t="str">
        <f>IF(LEN('Eingabe Rennplan'!M61&amp;"")=0,"",'Eingabe Rennplan'!M61)</f>
        <v>Zeit</v>
      </c>
    </row>
    <row r="10" spans="3:13" x14ac:dyDescent="0.4">
      <c r="C10" t="str">
        <f>IF(LEN('Eingabe Rennplan'!C62&amp;"")=0,"",'Eingabe Rennplan'!C62)</f>
        <v>Bahn 4</v>
      </c>
      <c r="D10" t="str">
        <f>IF(LEN('Eingabe Rennplan'!D62&amp;"")=0,"",'Eingabe Rennplan'!D62)</f>
        <v xml:space="preserve">   17.   Bestzeit</v>
      </c>
      <c r="G10" t="str">
        <f>IF(LEN('Eingabe Rennplan'!G62&amp;"")=0,"",'Eingabe Rennplan'!G62)</f>
        <v xml:space="preserve"> </v>
      </c>
      <c r="I10" t="str">
        <f>IF(LEN('Eingabe Rennplan'!I62&amp;"")=0,"",'Eingabe Rennplan'!I62)</f>
        <v>Bahn 4</v>
      </c>
      <c r="J10" t="str">
        <f>IF(LEN('Eingabe Rennplan'!J62&amp;"")=0,"",'Eingabe Rennplan'!J62)</f>
        <v xml:space="preserve">   13.   Bestzeit</v>
      </c>
      <c r="M10" t="str">
        <f>IF(LEN('Eingabe Rennplan'!M62&amp;"")=0,"",'Eingabe Rennplan'!M62)</f>
        <v xml:space="preserve"> </v>
      </c>
    </row>
    <row r="11" spans="3:13" x14ac:dyDescent="0.4">
      <c r="C11" t="str">
        <f>IF(LEN('Eingabe Rennplan'!C63&amp;"")=0,"",'Eingabe Rennplan'!C63)</f>
        <v>Bahn 3</v>
      </c>
      <c r="D11" t="str">
        <f>IF(LEN('Eingabe Rennplan'!D63&amp;"")=0,"",'Eingabe Rennplan'!D63)</f>
        <v xml:space="preserve">   15.   Bestzeit</v>
      </c>
      <c r="G11" t="str">
        <f>IF(LEN('Eingabe Rennplan'!G63&amp;"")=0,"",'Eingabe Rennplan'!G63)</f>
        <v xml:space="preserve"> </v>
      </c>
      <c r="I11" t="str">
        <f>IF(LEN('Eingabe Rennplan'!I63&amp;"")=0,"",'Eingabe Rennplan'!I63)</f>
        <v>Bahn 3</v>
      </c>
      <c r="J11" t="str">
        <f>IF(LEN('Eingabe Rennplan'!J63&amp;"")=0,"",'Eingabe Rennplan'!J63)</f>
        <v>Eddies Beschützer</v>
      </c>
      <c r="M11" t="str">
        <f>IF(LEN('Eingabe Rennplan'!M63&amp;"")=0,"",'Eingabe Rennplan'!M63)</f>
        <v xml:space="preserve"> </v>
      </c>
    </row>
    <row r="12" spans="3:13" x14ac:dyDescent="0.4">
      <c r="C12" t="str">
        <f>IF(LEN('Eingabe Rennplan'!C64&amp;"")=0,"",'Eingabe Rennplan'!C64)</f>
        <v>Bahn 2</v>
      </c>
      <c r="D12" t="str">
        <f>IF(LEN('Eingabe Rennplan'!D64&amp;"")=0,"",'Eingabe Rennplan'!D64)</f>
        <v xml:space="preserve">   16.   Bestzeit</v>
      </c>
      <c r="G12" t="str">
        <f>IF(LEN('Eingabe Rennplan'!G64&amp;"")=0,"",'Eingabe Rennplan'!G64)</f>
        <v xml:space="preserve"> </v>
      </c>
      <c r="I12" t="str">
        <f>IF(LEN('Eingabe Rennplan'!I64&amp;"")=0,"",'Eingabe Rennplan'!I64)</f>
        <v>Bahn 2</v>
      </c>
      <c r="J12" t="str">
        <f>IF(LEN('Eingabe Rennplan'!J64&amp;"")=0,"",'Eingabe Rennplan'!J64)</f>
        <v xml:space="preserve">   12.   Bestzeit</v>
      </c>
      <c r="M12" t="str">
        <f>IF(LEN('Eingabe Rennplan'!M64&amp;"")=0,"",'Eingabe Rennplan'!M64)</f>
        <v xml:space="preserve"> </v>
      </c>
    </row>
    <row r="13" spans="3:13" x14ac:dyDescent="0.4">
      <c r="C13" t="str">
        <f>IF(LEN('Eingabe Rennplan'!C65&amp;"")=0,"",'Eingabe Rennplan'!C65)</f>
        <v>Bahn 1</v>
      </c>
      <c r="D13" t="str">
        <f>IF(LEN('Eingabe Rennplan'!D65&amp;"")=0,"",'Eingabe Rennplan'!D65)</f>
        <v xml:space="preserve">   18.   Bestzeit</v>
      </c>
      <c r="G13" t="str">
        <f>IF(LEN('Eingabe Rennplan'!G65&amp;"")=0,"",'Eingabe Rennplan'!G65)</f>
        <v xml:space="preserve"> </v>
      </c>
      <c r="I13" t="str">
        <f>IF(LEN('Eingabe Rennplan'!I65&amp;"")=0,"",'Eingabe Rennplan'!I65)</f>
        <v>Bahn 1</v>
      </c>
      <c r="J13" t="str">
        <f>IF(LEN('Eingabe Rennplan'!J65&amp;"")=0,"",'Eingabe Rennplan'!J65)</f>
        <v xml:space="preserve">   14.   Bestzeit</v>
      </c>
      <c r="M13" t="str">
        <f>IF(LEN('Eingabe Rennplan'!M65&amp;"")=0,"",'Eingabe Rennplan'!M65)</f>
        <v xml:space="preserve"> </v>
      </c>
    </row>
    <row r="15" spans="3:13" x14ac:dyDescent="0.4">
      <c r="C15">
        <f>IF(LEN('Eingabe Rennplan'!C67&amp;"")=0,"",'Eingabe Rennplan'!C67)</f>
        <v>0.57291666666666641</v>
      </c>
      <c r="D15" t="str">
        <f>IF(LEN('Eingabe Rennplan'!D67&amp;"")=0,"",'Eingabe Rennplan'!D67)</f>
        <v xml:space="preserve">Uhr </v>
      </c>
      <c r="E15" t="str">
        <f>IF(LEN('Eingabe Rennplan'!E67&amp;"")=0,"",'Eingabe Rennplan'!E67)</f>
        <v>Platzierungsrennen 10-7</v>
      </c>
      <c r="G15" t="str">
        <f>IF(LEN('Eingabe Rennplan'!G67&amp;"")=0,"",'Eingabe Rennplan'!G67)</f>
        <v>Zeit</v>
      </c>
      <c r="I15">
        <f>IF(LEN('Eingabe Rennplan'!I67&amp;"")=0,"",'Eingabe Rennplan'!I67)</f>
        <v>0.57986111111111083</v>
      </c>
      <c r="J15" t="str">
        <f>IF(LEN('Eingabe Rennplan'!J67&amp;"")=0,"",'Eingabe Rennplan'!J67)</f>
        <v xml:space="preserve">Uhr </v>
      </c>
      <c r="K15" t="str">
        <f>IF(LEN('Eingabe Rennplan'!K67&amp;"")=0,"",'Eingabe Rennplan'!K67)</f>
        <v>Finale   (Platz 1 - 6)</v>
      </c>
      <c r="M15" t="str">
        <f>IF(LEN('Eingabe Rennplan'!M67&amp;"")=0,"",'Eingabe Rennplan'!M67)</f>
        <v>Zeit</v>
      </c>
    </row>
    <row r="16" spans="3:13" x14ac:dyDescent="0.4">
      <c r="C16" t="str">
        <f>IF(LEN('Eingabe Rennplan'!C68&amp;"")=0,"",'Eingabe Rennplan'!C68)</f>
        <v>Bahn 4</v>
      </c>
      <c r="D16" t="str">
        <f>IF(LEN('Eingabe Rennplan'!D68&amp;"")=0,"",'Eingabe Rennplan'!D68)</f>
        <v>Axolotl Allstars</v>
      </c>
      <c r="G16" t="str">
        <f>IF(LEN('Eingabe Rennplan'!G68&amp;"")=0,"",'Eingabe Rennplan'!G68)</f>
        <v xml:space="preserve"> </v>
      </c>
      <c r="I16" t="str">
        <f>IF(LEN('Eingabe Rennplan'!I68&amp;"")=0,"",'Eingabe Rennplan'!I68)</f>
        <v>Bahn 6</v>
      </c>
      <c r="J16" t="str">
        <f>IF(LEN('Eingabe Rennplan'!J68&amp;"")=0,"",'Eingabe Rennplan'!J68)</f>
        <v>Neutsch`s Bande</v>
      </c>
      <c r="M16" t="str">
        <f>IF(LEN('Eingabe Rennplan'!M68&amp;"")=0,"",'Eingabe Rennplan'!M68)</f>
        <v xml:space="preserve"> </v>
      </c>
    </row>
    <row r="17" spans="3:13" x14ac:dyDescent="0.4">
      <c r="C17" t="str">
        <f>IF(LEN('Eingabe Rennplan'!C69&amp;"")=0,"",'Eingabe Rennplan'!C69)</f>
        <v>Bahn 3</v>
      </c>
      <c r="D17" t="str">
        <f>IF(LEN('Eingabe Rennplan'!D69&amp;"")=0,"",'Eingabe Rennplan'!D69)</f>
        <v>LES Go</v>
      </c>
      <c r="G17" t="str">
        <f>IF(LEN('Eingabe Rennplan'!G69&amp;"")=0,"",'Eingabe Rennplan'!G69)</f>
        <v xml:space="preserve"> </v>
      </c>
      <c r="I17" t="str">
        <f>IF(LEN('Eingabe Rennplan'!I69&amp;"")=0,"",'Eingabe Rennplan'!I69)</f>
        <v>Bahn 5</v>
      </c>
      <c r="J17" t="str">
        <f>IF(LEN('Eingabe Rennplan'!J69&amp;"")=0,"",'Eingabe Rennplan'!J69)</f>
        <v>Dragon Squad</v>
      </c>
      <c r="M17" t="str">
        <f>IF(LEN('Eingabe Rennplan'!M69&amp;"")=0,"",'Eingabe Rennplan'!M69)</f>
        <v xml:space="preserve"> </v>
      </c>
    </row>
    <row r="18" spans="3:13" x14ac:dyDescent="0.4">
      <c r="C18" t="str">
        <f>IF(LEN('Eingabe Rennplan'!C70&amp;"")=0,"",'Eingabe Rennplan'!C70)</f>
        <v>Bahn 2</v>
      </c>
      <c r="D18" t="str">
        <f>IF(LEN('Eingabe Rennplan'!D70&amp;"")=0,"",'Eingabe Rennplan'!D70)</f>
        <v>Hope #allesfürhope</v>
      </c>
      <c r="G18" t="str">
        <f>IF(LEN('Eingabe Rennplan'!G70&amp;"")=0,"",'Eingabe Rennplan'!G70)</f>
        <v xml:space="preserve"> </v>
      </c>
      <c r="I18" t="str">
        <f>IF(LEN('Eingabe Rennplan'!I70&amp;"")=0,"",'Eingabe Rennplan'!I70)</f>
        <v>Bahn 4</v>
      </c>
      <c r="J18" t="str">
        <f>IF(LEN('Eingabe Rennplan'!J70&amp;"")=0,"",'Eingabe Rennplan'!J70)</f>
        <v>Kranich-Kanuten auf Kurs</v>
      </c>
      <c r="M18" t="str">
        <f>IF(LEN('Eingabe Rennplan'!M70&amp;"")=0,"",'Eingabe Rennplan'!M70)</f>
        <v xml:space="preserve"> </v>
      </c>
    </row>
    <row r="19" spans="3:13" x14ac:dyDescent="0.4">
      <c r="C19" t="str">
        <f>IF(LEN('Eingabe Rennplan'!C71&amp;"")=0,"",'Eingabe Rennplan'!C71)</f>
        <v>Bahn 1</v>
      </c>
      <c r="D19" t="str">
        <f>IF(LEN('Eingabe Rennplan'!D71&amp;"")=0,"",'Eingabe Rennplan'!D71)</f>
        <v>SC Bikini Bottom</v>
      </c>
      <c r="G19" t="str">
        <f>IF(LEN('Eingabe Rennplan'!G71&amp;"")=0,"",'Eingabe Rennplan'!G71)</f>
        <v xml:space="preserve"> </v>
      </c>
      <c r="I19" t="str">
        <f>IF(LEN('Eingabe Rennplan'!I71&amp;"")=0,"",'Eingabe Rennplan'!I71)</f>
        <v>Bahn 3</v>
      </c>
      <c r="J19" t="str">
        <f>IF(LEN('Eingabe Rennplan'!J71&amp;"")=0,"",'Eingabe Rennplan'!J71)</f>
        <v>Schlauchboot</v>
      </c>
      <c r="M19" t="str">
        <f>IF(LEN('Eingabe Rennplan'!M71&amp;"")=0,"",'Eingabe Rennplan'!M71)</f>
        <v xml:space="preserve"> </v>
      </c>
    </row>
    <row r="20" spans="3:13" x14ac:dyDescent="0.4">
      <c r="I20" t="str">
        <f>IF(LEN('Eingabe Rennplan'!I72&amp;"")=0,"",'Eingabe Rennplan'!I72)</f>
        <v>Bahn 2</v>
      </c>
      <c r="J20" t="str">
        <f>IF(LEN('Eingabe Rennplan'!J72&amp;"")=0,"",'Eingabe Rennplan'!J72)</f>
        <v>Sunshine</v>
      </c>
      <c r="M20" t="str">
        <f>IF(LEN('Eingabe Rennplan'!M72&amp;"")=0,"",'Eingabe Rennplan'!M72)</f>
        <v xml:space="preserve"> </v>
      </c>
    </row>
    <row r="21" spans="3:13" x14ac:dyDescent="0.4">
      <c r="I21" t="str">
        <f>IF(LEN('Eingabe Rennplan'!I73&amp;"")=0,"",'Eingabe Rennplan'!I73)</f>
        <v>Bahn 1</v>
      </c>
      <c r="J21" t="str">
        <f>IF(LEN('Eingabe Rennplan'!J73&amp;"")=0,"",'Eingabe Rennplan'!J73)</f>
        <v>Golden Wind</v>
      </c>
      <c r="M21" t="str">
        <f>IF(LEN('Eingabe Rennplan'!M73&amp;"")=0,"",'Eingabe Rennplan'!M73)</f>
        <v xml:space="preserve"> </v>
      </c>
    </row>
    <row r="22" spans="3:13" x14ac:dyDescent="0.4">
      <c r="C22" t="str">
        <f>IF(LEN('Eingabe Rennplan'!C74&amp;"")=0,"",'Eingabe Rennplan'!C74)</f>
        <v xml:space="preserve">    Die Renn-Ergebnisse online: </v>
      </c>
    </row>
    <row r="23" spans="3:13" x14ac:dyDescent="0.4">
      <c r="C23" t="str">
        <f>IF(LEN('Eingabe Rennplan'!C75&amp;"")=0,"",'Eingabe Rennplan'!C75)</f>
        <v xml:space="preserve">    http://regatta-ergebnis.de</v>
      </c>
      <c r="I23" t="str">
        <f>IF(LEN('Eingabe Rennplan'!I75&amp;"")=0,"",'Eingabe Rennplan'!I75)</f>
        <v>ab ca. 14:30 Siegerehrung</v>
      </c>
    </row>
    <row r="29" spans="3:13" x14ac:dyDescent="0.4">
      <c r="C29" t="str">
        <f>IF(LEN('Eingabe Rennplan'!C80&amp;"")=0,"",'Eingabe Rennplan'!C80)</f>
        <v>www.drachenboot-events.com</v>
      </c>
      <c r="G29" t="str">
        <f>IF(LEN('Eingabe Rennplan'!G80&amp;"")=0,"",'Eingabe Rennplan'!G80)</f>
        <v>info@drachenboot-events.com</v>
      </c>
      <c r="L29" t="str">
        <f>IF(LEN('Eingabe Rennplan'!L80&amp;"")=0,"",'Eingabe Rennplan'!L80)</f>
        <v>© drachenboot-events.com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Auswertung</vt:lpstr>
      <vt:lpstr>Eingabe Rennplan</vt:lpstr>
      <vt:lpstr>Tabelle3</vt:lpstr>
      <vt:lpstr>Druckläufe</vt:lpstr>
      <vt:lpstr>Druckfinale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</dc:creator>
  <cp:lastModifiedBy>Wolf</cp:lastModifiedBy>
  <cp:lastPrinted>2026-06-22T09:26:33Z</cp:lastPrinted>
  <dcterms:created xsi:type="dcterms:W3CDTF">2026-06-22T08:53:44Z</dcterms:created>
  <dcterms:modified xsi:type="dcterms:W3CDTF">2026-06-22T09:45:34Z</dcterms:modified>
</cp:coreProperties>
</file>